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worksheets/sheet22.xml" ContentType="application/vnd.openxmlformats-officedocument.spreadsheetml.worksheet+xml"/>
  <Override PartName="/xl/drawings/drawing7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8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21600" windowHeight="8955" tabRatio="896" firstSheet="3" activeTab="28"/>
  </bookViews>
  <sheets>
    <sheet name="Periodos" sheetId="1" state="hidden" r:id="rId1"/>
    <sheet name="PRINCIPAL" sheetId="2" r:id="rId2"/>
    <sheet name="ENTE" sheetId="3" r:id="rId3"/>
    <sheet name="SCRI" sheetId="4" r:id="rId4"/>
    <sheet name="EAI" sheetId="5" r:id="rId5"/>
    <sheet name="EAID" sheetId="6" r:id="rId6"/>
    <sheet name="SCA" sheetId="7" r:id="rId7"/>
    <sheet name="CAdmon" sheetId="8" r:id="rId8"/>
    <sheet name="CA" sheetId="9" r:id="rId9"/>
    <sheet name="SCTG" sheetId="10" r:id="rId10"/>
    <sheet name="CTG" sheetId="11" r:id="rId11"/>
    <sheet name="SCOG" sheetId="12" r:id="rId12"/>
    <sheet name="COG" sheetId="13" r:id="rId13"/>
    <sheet name="COGCC" sheetId="14" r:id="rId14"/>
    <sheet name="SCFG" sheetId="15" r:id="rId15"/>
    <sheet name="CFG" sheetId="16" r:id="rId16"/>
    <sheet name="CFFF" sheetId="17" r:id="rId17"/>
    <sheet name="SCP" sheetId="18" r:id="rId18"/>
    <sheet name="CProg" sheetId="19" r:id="rId19"/>
    <sheet name="SFF" sheetId="20" r:id="rId20"/>
    <sheet name="EA (2)" sheetId="21" state="hidden" r:id="rId21"/>
    <sheet name="ESF (2)" sheetId="22" state="hidden" r:id="rId22"/>
    <sheet name="CFF" sheetId="23" r:id="rId23"/>
    <sheet name="Post Fiscal" sheetId="24" r:id="rId24"/>
    <sheet name="BP" sheetId="25" r:id="rId25"/>
    <sheet name="CSPC" sheetId="26" r:id="rId26"/>
    <sheet name="Int" sheetId="27" r:id="rId27"/>
    <sheet name="End Neto" sheetId="28" r:id="rId28"/>
    <sheet name="Comprobación" sheetId="29" r:id="rId29"/>
    <sheet name="GUIA DE CUMPLIMIENTO" sheetId="30" r:id="rId30"/>
  </sheets>
  <externalReferences>
    <externalReference r:id="rId33"/>
    <externalReference r:id="rId34"/>
    <externalReference r:id="rId35"/>
  </externalReferences>
  <definedNames>
    <definedName name="_xlnm.Print_Area" localSheetId="24">'BP'!$A$1:$G$71</definedName>
    <definedName name="_xlnm.Print_Area" localSheetId="8">'CA'!$A$1:$I$54</definedName>
    <definedName name="_xlnm.Print_Area" localSheetId="7">'CAdmon'!$A$1:$J$89</definedName>
    <definedName name="_xlnm.Print_Area" localSheetId="22">'CFF'!$A$1:$J$30</definedName>
    <definedName name="_xlnm.Print_Area" localSheetId="16">'CFFF'!$A$1:$J$80</definedName>
    <definedName name="_xlnm.Print_Area" localSheetId="15">'CFG'!$A$1:$J$47</definedName>
    <definedName name="_xlnm.Print_Area" localSheetId="12">'COG'!$A$1:$J$85</definedName>
    <definedName name="_xlnm.Print_Area" localSheetId="13">'COGCC'!$A$1:$J$88,'COGCC'!$A$91:$J$180</definedName>
    <definedName name="_xlnm.Print_Area" localSheetId="18">'CProg'!$A$1:$K$44</definedName>
    <definedName name="_xlnm.Print_Area" localSheetId="25">'CSPC'!$A$1:$J$40</definedName>
    <definedName name="_xlnm.Print_Area" localSheetId="10">'CTG'!$A$1:$J$25</definedName>
    <definedName name="_xlnm.Print_Area" localSheetId="20">'EA (2)'!$A$1:$K$64</definedName>
    <definedName name="_xlnm.Print_Area" localSheetId="4">'EAI'!$A$1:$K$58</definedName>
    <definedName name="_xlnm.Print_Area" localSheetId="5">'EAID'!$A$1:$J$83</definedName>
    <definedName name="_xlnm.Print_Area" localSheetId="27">'End Neto'!$A$1:$J$36</definedName>
    <definedName name="_xlnm.Print_Area" localSheetId="21">'ESF (2)'!$A$1:$L$75</definedName>
    <definedName name="_xlnm.Print_Area" localSheetId="29">'GUIA DE CUMPLIMIENTO'!$A$1:$K$107</definedName>
    <definedName name="_xlnm.Print_Area" localSheetId="26">'Int'!$A$1:$F$38</definedName>
    <definedName name="_xlnm.Print_Area" localSheetId="23">'Post Fiscal'!$A$1:$G$40</definedName>
    <definedName name="_xlnm.Print_Area" localSheetId="6">'SCA'!$A$1:$K$88</definedName>
    <definedName name="_xlnm.Print_Area" localSheetId="14">'SCFG'!$A$1:$K$73</definedName>
    <definedName name="_xlnm.Print_Area" localSheetId="11">'SCOG'!$A$1:$K$141</definedName>
    <definedName name="_xlnm.Print_Area" localSheetId="17">'SCP'!$A$1:$K$35</definedName>
    <definedName name="_xlnm.Print_Area" localSheetId="3">'SCRI'!$A$1:$I$106</definedName>
    <definedName name="_xlnm.Print_Area" localSheetId="9">'SCTG'!$A$1:$K$18</definedName>
    <definedName name="_xlnm.Print_Area" localSheetId="19">'SFF'!$A$1:$K$25</definedName>
    <definedName name="COMPROBACIÓN_TOTALES">'Comprobación'!$E$2</definedName>
    <definedName name="Periodos" localSheetId="27">'[1]Periodos'!$A$2:$A$5</definedName>
    <definedName name="Periodos" localSheetId="29">'[2]Periodos'!$A$2:$A$13</definedName>
    <definedName name="Periodos">'Periodos'!$A$2:$A$13</definedName>
    <definedName name="RENDICIÓN" localSheetId="29">'[2]PRINCIPAL'!#REF!</definedName>
    <definedName name="RENDICIÓN">'PRINCIPAL'!#REF!</definedName>
    <definedName name="RENDICIÓN_DE_LA_CUENTA_PÚBLICA" localSheetId="12">#REF!</definedName>
    <definedName name="RENDICIÓN_DE_LA_CUENTA_PÚBLICA" localSheetId="29">#REF!</definedName>
    <definedName name="RENDICIÓN_DE_LA_CUENTA_PÚBLICA">#REF!</definedName>
    <definedName name="_xlnm.Print_Titles" localSheetId="29">'GUIA DE CUMPLIMIENTO'!$1:$6</definedName>
  </definedNames>
  <calcPr fullCalcOnLoad="1"/>
</workbook>
</file>

<file path=xl/sharedStrings.xml><?xml version="1.0" encoding="utf-8"?>
<sst xmlns="http://schemas.openxmlformats.org/spreadsheetml/2006/main" count="1801" uniqueCount="945">
  <si>
    <t>RENDICIÓN DE LA CUENTA PÚBLICA</t>
  </si>
  <si>
    <t>ESTADO DE QUERÉTARO</t>
  </si>
  <si>
    <t>Ejercicio 2016</t>
  </si>
  <si>
    <t>DATOS GENERALES DEL ENTE</t>
  </si>
  <si>
    <t>Ente:</t>
  </si>
  <si>
    <t>01</t>
  </si>
  <si>
    <t>02</t>
  </si>
  <si>
    <t>Gasto Corriente</t>
  </si>
  <si>
    <t>Gasto de Capital</t>
  </si>
  <si>
    <t>Amortización de la deuda y dismunición de pasivos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</si>
  <si>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</si>
  <si>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</si>
  <si>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</si>
  <si>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</si>
  <si>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</si>
  <si>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</si>
  <si>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</si>
  <si>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</si>
  <si>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</si>
  <si>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</si>
  <si>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</si>
  <si>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</si>
  <si>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</si>
  <si>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</si>
  <si>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</si>
  <si>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</si>
  <si>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</si>
  <si>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</si>
  <si>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</si>
  <si>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</si>
  <si>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</si>
  <si>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</si>
  <si>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</si>
  <si>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</si>
  <si>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</si>
  <si>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</si>
  <si>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</si>
  <si>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 Fiscales Anteriores</t>
  </si>
  <si>
    <t>S</t>
  </si>
  <si>
    <t>Sujetos a Reglas de Operación</t>
  </si>
  <si>
    <t>U</t>
  </si>
  <si>
    <t>Otros Subsidios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</si>
  <si>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</si>
  <si>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</si>
  <si>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</si>
  <si>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</si>
  <si>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</si>
  <si>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</si>
  <si>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</si>
  <si>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</si>
  <si>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</si>
  <si>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</si>
  <si>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</si>
  <si>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</si>
  <si>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</si>
  <si>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</si>
  <si>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</si>
  <si>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</si>
  <si>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</si>
  <si>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</si>
  <si>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</si>
  <si>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</si>
  <si>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</si>
  <si>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</si>
  <si>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L</t>
  </si>
  <si>
    <t>Obligaciones de cumplimiento de resolución jurisdiccional</t>
  </si>
  <si>
    <t>N</t>
  </si>
  <si>
    <t>Desastres Naturales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</si>
  <si>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</si>
  <si>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</si>
  <si>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</si>
  <si>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</si>
  <si>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</si>
  <si>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</si>
  <si>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</si>
  <si>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</si>
  <si>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</si>
  <si>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</si>
  <si>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</si>
  <si>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</si>
  <si>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</si>
  <si>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</si>
  <si>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</si>
  <si>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</si>
  <si>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</si>
  <si>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</si>
  <si>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</si>
  <si>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</si>
  <si>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</si>
  <si>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</si>
  <si>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</si>
  <si>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</si>
  <si>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</si>
  <si>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</si>
  <si>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</si>
  <si>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</si>
  <si>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</si>
  <si>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</si>
  <si>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</si>
  <si>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</si>
  <si>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</si>
  <si>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</si>
  <si>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</si>
  <si>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</si>
  <si>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</si>
  <si>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</si>
  <si>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</si>
  <si>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</si>
  <si>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</si>
  <si>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</si>
  <si>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</si>
  <si>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</si>
  <si>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</si>
  <si>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</si>
  <si>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</si>
  <si>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</si>
  <si>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</si>
  <si>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</si>
  <si>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</si>
  <si>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</si>
  <si>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</si>
  <si>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</si>
  <si>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</si>
  <si>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</si>
  <si>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</si>
  <si>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</si>
  <si>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</si>
  <si>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</si>
  <si>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</si>
  <si>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</si>
  <si>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</si>
  <si>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</si>
  <si>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</si>
  <si>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</si>
  <si>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</si>
  <si>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</si>
  <si>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</si>
  <si>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</si>
  <si>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</si>
  <si>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</si>
  <si>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</si>
  <si>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</si>
  <si>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</si>
  <si>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</si>
  <si>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</si>
  <si>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</si>
  <si>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</si>
  <si>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</si>
  <si>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</si>
  <si>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Del 1 de enero al 31 de diciembre de 2015 y 2016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</si>
  <si>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</si>
  <si>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</si>
  <si>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</si>
  <si>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</si>
  <si>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</si>
  <si>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</si>
  <si>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</si>
  <si>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</si>
  <si>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</si>
  <si>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</si>
  <si>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</si>
  <si>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</si>
  <si>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</si>
  <si>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</si>
  <si>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</si>
  <si>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</si>
  <si>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</si>
  <si>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</si>
  <si>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</si>
  <si>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</si>
  <si>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</si>
  <si>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</si>
  <si>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</si>
  <si>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</si>
  <si>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</si>
  <si>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</si>
  <si>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</si>
  <si>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</si>
  <si>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</si>
  <si>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</si>
  <si>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</si>
  <si>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</si>
  <si>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</si>
  <si>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</si>
  <si>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</si>
  <si>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</si>
  <si>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</si>
  <si>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</si>
  <si>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</si>
  <si>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</si>
  <si>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</si>
  <si>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</si>
  <si>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</si>
  <si>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</si>
  <si>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</si>
  <si>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</si>
  <si>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</si>
  <si>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</si>
  <si>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</si>
  <si>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</si>
  <si>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</si>
  <si>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</si>
  <si>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</si>
  <si>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</si>
  <si>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</si>
  <si>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</si>
  <si>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</si>
  <si>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</si>
  <si>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</si>
  <si>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</si>
  <si>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Al 31 de diciembre de 2015 y 2016</t>
  </si>
  <si>
    <t>Cuotas y Aportaciones de Seguridad Social</t>
  </si>
  <si>
    <t>Servicios Personales</t>
  </si>
  <si>
    <t>Estado Analítico del Ejercicio del Presupuesto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</si>
  <si>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</si>
  <si>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</si>
  <si>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</si>
  <si>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</si>
  <si>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</si>
  <si>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</si>
  <si>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</si>
  <si>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</si>
  <si>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</si>
  <si>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</si>
  <si>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</si>
  <si>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</si>
  <si>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</si>
  <si>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</si>
  <si>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</si>
  <si>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</si>
  <si>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</si>
  <si>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</si>
  <si>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</si>
  <si>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</si>
  <si>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</si>
  <si>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</si>
  <si>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</si>
  <si>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</si>
  <si>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</si>
  <si>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</si>
  <si>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</si>
  <si>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Estado Analítico del Ejercicio del Presupuesto de Egresos por Clasificación Administrativa</t>
  </si>
  <si>
    <t>Aprobado</t>
  </si>
  <si>
    <t>Ampliaciones/ (Reducciones)</t>
  </si>
  <si>
    <t>Pagado</t>
  </si>
  <si>
    <t>3 = (1 + 2 )</t>
  </si>
  <si>
    <t>6 = ( 3 - 4 )</t>
  </si>
  <si>
    <t>Total del Gasto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</si>
  <si>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</si>
  <si>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Estado Analítico del Ejercicio del Presupuesto de Egresos por Clasificación Económica (por Tipo de Gasto)</t>
  </si>
  <si>
    <t>Amortización de la Deuda y Disminución de Pasivos</t>
  </si>
  <si>
    <t>Estado Analítico del Ejercicio del Presupuesto de Egresos por Clasificación por Objeto del Gasto (Capítulo y Concepto)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</si>
  <si>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</si>
  <si>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</si>
  <si>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</si>
  <si>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</si>
  <si>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</si>
  <si>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</si>
  <si>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</si>
  <si>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</si>
  <si>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</si>
  <si>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</si>
  <si>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</si>
  <si>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</si>
  <si>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</si>
  <si>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</si>
  <si>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</si>
  <si>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</si>
  <si>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</si>
  <si>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</si>
  <si>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</si>
  <si>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</si>
  <si>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</si>
  <si>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</si>
  <si>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</si>
  <si>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</si>
  <si>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</si>
  <si>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</si>
  <si>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</si>
  <si>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</si>
  <si>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</si>
  <si>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</si>
  <si>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</si>
  <si>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</si>
  <si>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</si>
  <si>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</si>
  <si>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</si>
  <si>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</si>
  <si>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</si>
  <si>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</si>
  <si>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</si>
  <si>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</si>
  <si>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</si>
  <si>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</si>
  <si>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</si>
  <si>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</si>
  <si>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</si>
  <si>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</si>
  <si>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</si>
  <si>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</si>
  <si>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Estado Analítico del Ejercicio del Presupuesto de Egresos por Clasificación Funcional (Finalidad y Función)</t>
  </si>
  <si>
    <t>Gobierno</t>
  </si>
  <si>
    <t>Desarrollo Social</t>
  </si>
  <si>
    <t>Desarrollo Económico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</si>
  <si>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</si>
  <si>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</si>
  <si>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</si>
  <si>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Adeudos de Ejercicios Fiscales Anteriores</t>
  </si>
  <si>
    <t>Estado Analítico del Ejercicio del Presupuesto de Egresos por Fuente de Financiamiento</t>
  </si>
  <si>
    <t>Gasto por Categoría Programática</t>
  </si>
  <si>
    <t>Programas</t>
  </si>
  <si>
    <t>Subsidios: Sector Social y Privado o Entidades Federativas y Municipios</t>
  </si>
  <si>
    <t>Desempeño de las Funciones</t>
  </si>
  <si>
    <t>Administrativos y de Apoyo</t>
  </si>
  <si>
    <t>Compromisos</t>
  </si>
  <si>
    <t>Obligaciones</t>
  </si>
  <si>
    <t>Programas de Gasto Federalizado (Gobierno Federal)</t>
  </si>
  <si>
    <t>Indicadores de Postura Fiscal</t>
  </si>
  <si>
    <r>
      <t xml:space="preserve">Pagado </t>
    </r>
    <r>
      <rPr>
        <b/>
        <vertAlign val="superscript"/>
        <sz val="9"/>
        <color indexed="8"/>
        <rFont val="Calibri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</si>
  <si>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</si>
  <si>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Calibri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</si>
  <si>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Calibri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</si>
  <si>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</si>
  <si>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Calibri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</si>
  <si>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Calibri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</si>
  <si>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</si>
  <si>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</si>
  <si>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</si>
  <si>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</si>
  <si>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</si>
  <si>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</si>
  <si>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</si>
  <si>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</si>
  <si>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</si>
  <si>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</si>
  <si>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SALDOS FINALES CLASIFICADOR POR RUBRO DE INGRESOS</t>
  </si>
  <si>
    <t>SALDOS FINALES CLASIFICACIÓN ADMINISTRATIVA</t>
  </si>
  <si>
    <t>SALDOS FINALES CLASIFICADOR POR TIPO DE GASTO</t>
  </si>
  <si>
    <t>SALDOS FINALES CLASIFICADOR POR OBJETO DE GASTO</t>
  </si>
  <si>
    <t>SALDOS FINALES CLASIFICADOR FUNCIONAL DEL GASTO</t>
  </si>
  <si>
    <t>SALDOS FINALES CLASIFICACIÓN PROGRAMÁTICA</t>
  </si>
  <si>
    <t>SALDOS FINALES FUENTE DE FINANCIAMIENTO</t>
  </si>
  <si>
    <t>ESTADO ANALÍTICO DEL INGRESO</t>
  </si>
  <si>
    <t>ESTADO ANALÍTICO DEL EGRESO POR CLASIFICACION ADMINISTRATIVA</t>
  </si>
  <si>
    <t>ESTADO ANALÍTICO DEL EGRESO POR TIPO DE GASTO</t>
  </si>
  <si>
    <t>ESTADO ANALÍTICO DEL EGRESO POR OBJETO DEL GASTO</t>
  </si>
  <si>
    <t>ESTADO ANALÍTICO DEL EGRESO POR FUNCIONAL DEL GASTO</t>
  </si>
  <si>
    <t>ESTADO ANALÍTICO DEL EGRESO POR FUENTE DE FINANCIAMIENTO</t>
  </si>
  <si>
    <t>GASTO POR CATEGORÍA PROGRAMÁTICA</t>
  </si>
  <si>
    <t>DATOS DE LA ENTIDAD</t>
  </si>
  <si>
    <t>BALANCE PRESUPUESTARIO</t>
  </si>
  <si>
    <t>ESTADO ANALÍTICO DE INGRESOS DETALLADO</t>
  </si>
  <si>
    <t>LEY GENERAL DE CONTABILIDAD GUBERNAMENTAL</t>
  </si>
  <si>
    <t>LEY DE DISCIPLINA FINANCIERA DE LAS ENTIDADES FEDERATIVAS Y LOS MUNICIPIOS</t>
  </si>
  <si>
    <t>ENTE PÚBLICO:</t>
  </si>
  <si>
    <t>NOMBRE DE QUIEN AUTORIZA:</t>
  </si>
  <si>
    <t>CARGO DE QUIEN AUTORIZA:</t>
  </si>
  <si>
    <t>NOMBRE DE QUIEN ELABORA:</t>
  </si>
  <si>
    <t>CARGO DE QUIEN ELABORA:</t>
  </si>
  <si>
    <t>Valor</t>
  </si>
  <si>
    <t>Descripción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</si>
  <si>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</si>
  <si>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</si>
  <si>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</si>
  <si>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</si>
  <si>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</si>
  <si>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Clasificador por rubro de Ingresos a Nivel Tipo</t>
  </si>
  <si>
    <t>Saldos Finales Cuentas de Orden Presupuestarias</t>
  </si>
  <si>
    <t>Clasificador Administrativo de Egresos a Nivel Dependencia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</si>
  <si>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</si>
  <si>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</si>
  <si>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</si>
  <si>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</si>
  <si>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</si>
  <si>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</si>
  <si>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</si>
  <si>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Clasificador por Tipo de Gasto</t>
  </si>
  <si>
    <t>Clasificación por Fuente de Financiamiento</t>
  </si>
  <si>
    <t>Clasificación Programatica del Gasto</t>
  </si>
  <si>
    <t>Clasificador por Objeto de Gasto a Nivel Concepto</t>
  </si>
  <si>
    <t>Clasificación Funcional del Gasto a Nivel Función</t>
  </si>
  <si>
    <t>Productos Químicos, Farmaceúticos y de Laboratorio</t>
  </si>
  <si>
    <t>Materiales y Suministros para Seguridad</t>
  </si>
  <si>
    <t>Servicios Profesionales, Científicos, Técnicos y otros Servicios</t>
  </si>
  <si>
    <t>Servicios de Comunicación Social y Publicidad</t>
  </si>
  <si>
    <t>Transferencias a Fideicomisos, Mandatos y otros Análogos</t>
  </si>
  <si>
    <t>Maquinaria, otros Equipos y Herramientas</t>
  </si>
  <si>
    <t>Inversiones para el Fomento de Actividades Productivas</t>
  </si>
  <si>
    <t>Inversiones en Fideicomisos, Mandatos y otros Análogos</t>
  </si>
  <si>
    <t>Provisiones para Contingencias y otras Erogaciones Especiales</t>
  </si>
  <si>
    <t>Adeudos de Ejercicios Fiscales Anteriores (ADEFAS)</t>
  </si>
  <si>
    <t xml:space="preserve">Concepto (c) </t>
  </si>
  <si>
    <t>Estimado/ Aprobado (d)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</si>
  <si>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</si>
  <si>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</si>
  <si>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</si>
  <si>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</si>
  <si>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</si>
  <si>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</si>
  <si>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</si>
  <si>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</si>
  <si>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</si>
  <si>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</si>
  <si>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</si>
  <si>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</si>
  <si>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</si>
  <si>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</si>
  <si>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</si>
  <si>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</si>
  <si>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</si>
  <si>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</si>
  <si>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</si>
  <si>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</si>
  <si>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</si>
  <si>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</si>
  <si>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</si>
  <si>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</si>
  <si>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</si>
  <si>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</si>
  <si>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</si>
  <si>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</si>
  <si>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</si>
  <si>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</si>
  <si>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</si>
  <si>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</si>
  <si>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</si>
  <si>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</si>
  <si>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</si>
  <si>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</si>
  <si>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</si>
  <si>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</si>
  <si>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Ingresos</t>
  </si>
  <si>
    <t>Estimado (d)</t>
  </si>
  <si>
    <t>Ingresos de Libre Disposición</t>
  </si>
  <si>
    <t xml:space="preserve">     A. Impuestos</t>
  </si>
  <si>
    <t xml:space="preserve">     B. Cuotas y Aportaciones de Seguridad Social</t>
  </si>
  <si>
    <t xml:space="preserve">     C. Contribuciones de Mejoras</t>
  </si>
  <si>
    <t xml:space="preserve">     D. Derechos</t>
  </si>
  <si>
    <t xml:space="preserve">     E. Productos</t>
  </si>
  <si>
    <t xml:space="preserve">     F. Aprovechamientos</t>
  </si>
  <si>
    <t xml:space="preserve">     G. Ingresos por Ventas de Bienes y Servicios</t>
  </si>
  <si>
    <t xml:space="preserve">            h1) Fondo General de Participaciones </t>
  </si>
  <si>
    <t xml:space="preserve">            h2) Fondo de Fomento Municipal</t>
  </si>
  <si>
    <t xml:space="preserve">            h3) Fondo de Fiscalización y Recaudación</t>
  </si>
  <si>
    <t xml:space="preserve">            h4) Fondo de Compensación</t>
  </si>
  <si>
    <t xml:space="preserve">            h5) Fondo de Extracción de Hidrocarburos</t>
  </si>
  <si>
    <t xml:space="preserve">            h6) Impuesto Especial Sobre Producción y Servicios</t>
  </si>
  <si>
    <t xml:space="preserve">            h7) 0.136% de la Recaudación Federal Participable</t>
  </si>
  <si>
    <t xml:space="preserve">            h8) 3.17% Sobre Extracción de Petróleo</t>
  </si>
  <si>
    <t xml:space="preserve">            h9) Gasolinas y Diésel</t>
  </si>
  <si>
    <t xml:space="preserve">            h10) Fondo del Impuesto Sobre la Renta</t>
  </si>
  <si>
    <t xml:space="preserve">             h11) Fondo de Estabilización de los Ingresos    de las Entidades Federativas</t>
  </si>
  <si>
    <t xml:space="preserve">     I. Incentivos Derivados de la Colaboración Fiscal (I=i1+i2+i3+i4+i5)</t>
  </si>
  <si>
    <t xml:space="preserve">             i1) Tenencia o Uso de Vehículos</t>
  </si>
  <si>
    <t xml:space="preserve">             i2) Fondo de Compensación ISAN</t>
  </si>
  <si>
    <t xml:space="preserve">             i3) Impuesto Sobre Automóviles Nuevos</t>
  </si>
  <si>
    <t xml:space="preserve">             i4) Fondo de Compensación de Repecos-Intermedios</t>
  </si>
  <si>
    <t xml:space="preserve">             i5) Otros Incentivos Económicos</t>
  </si>
  <si>
    <t xml:space="preserve">     J. Transferencias</t>
  </si>
  <si>
    <t xml:space="preserve">     K. Convenios</t>
  </si>
  <si>
    <t xml:space="preserve">             k1) Otros Convenios y Subsidios</t>
  </si>
  <si>
    <t xml:space="preserve">              I1) Participaciones en Ingresos Locales </t>
  </si>
  <si>
    <t xml:space="preserve">              l2) Otros Ingresos de Libre Disposición</t>
  </si>
  <si>
    <t>Ingresos Excedentes de Ingresos de Libre Disposición</t>
  </si>
  <si>
    <t xml:space="preserve">Transferencias Federales Etiquetadas </t>
  </si>
  <si>
    <t xml:space="preserve">     A. Aportaciones (A=a1+a2+a3+a4+a5+a6+a7+a8)</t>
  </si>
  <si>
    <t xml:space="preserve">            a1) Fondo de Aportaciones para la Nómina Educativa y Gasto Operativo</t>
  </si>
  <si>
    <t xml:space="preserve">           a2) Fondo de Aportaciones para los Servicios de Salud</t>
  </si>
  <si>
    <t xml:space="preserve">           a3) Fondo de Aportaciones para la Infraestructura Social</t>
  </si>
  <si>
    <t xml:space="preserve">           a4) Fondo de Aportaciones para el Fortalecimiento de los Municipios y de las Demarcaciones Territoriales del Distrito Federal</t>
  </si>
  <si>
    <t xml:space="preserve">          a5) Fondo de Aportaciones Múltiples</t>
  </si>
  <si>
    <t xml:space="preserve">          a6) Fondo de Aportaciones para la Educación Tecnológica y de Adultos</t>
  </si>
  <si>
    <t xml:space="preserve">          a7) Fondo de Aportaciones para la Seguridad Pública de los Estados y del Distrito Federal</t>
  </si>
  <si>
    <t xml:space="preserve">          a8) Fondo de Aportaciones para el Fortalecimiento de las Entidades Federativas</t>
  </si>
  <si>
    <t xml:space="preserve">     B. Convenios (B=b1+b2+b3+b4)</t>
  </si>
  <si>
    <t xml:space="preserve">           b1) Convenios de Protección Social en Salud</t>
  </si>
  <si>
    <t xml:space="preserve">           b2) Convenios de Descentralización</t>
  </si>
  <si>
    <t xml:space="preserve">           b3) Convenios de Reasignación</t>
  </si>
  <si>
    <t xml:space="preserve">           b4) Otros Convenios y Subsidios</t>
  </si>
  <si>
    <t xml:space="preserve">    C. Fondos Distintos de Aportaciones (C=c1+c2)</t>
  </si>
  <si>
    <t xml:space="preserve">          c1) Fondo para Entidades Federativas y Municipios Productores de Hidrocarburos</t>
  </si>
  <si>
    <t xml:space="preserve">           c2) Fondo Minero</t>
  </si>
  <si>
    <t xml:space="preserve">     D. Transferencias, Subsidios y Subvenciones, y Pensiones y Jubilaciones</t>
  </si>
  <si>
    <t xml:space="preserve">     E. Otras Transferencias Federales Etiquetadas</t>
  </si>
  <si>
    <t>II. Total de Transferencias Federales Etiquetadas (II = A + B + C + D + E)</t>
  </si>
  <si>
    <t>III. Ingresos Derivados de Financiamientos (III = A)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</si>
  <si>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</si>
  <si>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</si>
  <si>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</si>
  <si>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</si>
  <si>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</si>
  <si>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CLASIFICACIÓN POR OBJETO DEL GASTO (CAPÍTULO Y CONCEPTO)</t>
  </si>
  <si>
    <t>Egresos</t>
  </si>
  <si>
    <t>Aprobado (d)</t>
  </si>
  <si>
    <t>I. Gasto No Etiquetado (I=A+B+C+D+E+F+G+H+I)</t>
  </si>
  <si>
    <t>A. Servicios Personales (A=a1+a2+a3+a4+a5+a6+a7)</t>
  </si>
  <si>
    <t xml:space="preserve">     a1) Remuneraciones al Personal de Carácter Permanente</t>
  </si>
  <si>
    <t xml:space="preserve">     a2) Remuneraciones al Personal de Carácter Transitorio</t>
  </si>
  <si>
    <t xml:space="preserve">     a3) Remuneraciones Adicionales y Especiales</t>
  </si>
  <si>
    <t xml:space="preserve">     a4) Seguridad Social</t>
  </si>
  <si>
    <t xml:space="preserve">     a5) Otras Prestaciones Sociales y Económicas</t>
  </si>
  <si>
    <t xml:space="preserve">     a6) Previsiones</t>
  </si>
  <si>
    <t xml:space="preserve">     a7) Pago de Estímulos a Servidores Públicos</t>
  </si>
  <si>
    <t>B. Materiales y Suministros (B=b1+b2+b3+b4+b5+b6+b7+b8+b9)</t>
  </si>
  <si>
    <t xml:space="preserve">     b1) Materiales de Administración, Emisión de Documentos y Artículos Oficiales</t>
  </si>
  <si>
    <t xml:space="preserve">     b2) Alimentos y Utensilios</t>
  </si>
  <si>
    <t xml:space="preserve">     b3) Materias Primas y Materiales de Producción y Comercialización</t>
  </si>
  <si>
    <t xml:space="preserve">     b4) Materiales y Artículos de Construcción y de Reparación</t>
  </si>
  <si>
    <t xml:space="preserve">     b5) Productos Químicos, Farmacéuticos y de Laboratorio</t>
  </si>
  <si>
    <t xml:space="preserve">     b6) Combustibles, Lubricantes y Aditivos</t>
  </si>
  <si>
    <t xml:space="preserve">     b7) Vestuario, Blancos, Prendas de Protección y Artículos Deportivos</t>
  </si>
  <si>
    <t xml:space="preserve">     b8) Materiales y Suministros Para Seguridad</t>
  </si>
  <si>
    <t xml:space="preserve">     b9) Herramientas, Refacciones y Accesorios Menores</t>
  </si>
  <si>
    <t>C. Servicios Generales (C=c1+c2+c3+c4+c5+c6+c7+c8+c9)</t>
  </si>
  <si>
    <t xml:space="preserve">     c1) Servicios Básicos</t>
  </si>
  <si>
    <t xml:space="preserve">     c2) Servicios de Arrendamiento</t>
  </si>
  <si>
    <t xml:space="preserve">     c3) Servicios Profesionales, Científicos, Técnicos y Otros Servicios</t>
  </si>
  <si>
    <t xml:space="preserve">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</si>
  <si>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</si>
  <si>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</t>
  </si>
  <si>
    <t xml:space="preserve">     c7) Servicios de Traslado y Viáticos</t>
  </si>
  <si>
    <t xml:space="preserve">     c8) Servicios Oficiales</t>
  </si>
  <si>
    <t xml:space="preserve">     c9) Otros Servicios Generales</t>
  </si>
  <si>
    <t xml:space="preserve">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</si>
  <si>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</si>
  <si>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</si>
  <si>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</si>
  <si>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</si>
  <si>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</si>
  <si>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</si>
  <si>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</si>
  <si>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</si>
  <si>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 xml:space="preserve">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</si>
  <si>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</si>
  <si>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</si>
  <si>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</si>
  <si>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 e5) Equipo de Defensa y Seguridad</t>
  </si>
  <si>
    <t xml:space="preserve">     a6) Maquinaria, Otros Equipos y Herramientas</t>
  </si>
  <si>
    <t xml:space="preserve">     e7) Activos Biológicos</t>
  </si>
  <si>
    <t xml:space="preserve">     e8) Bienes Inmuebles</t>
  </si>
  <si>
    <t xml:space="preserve">     e9) Activos Intangibles</t>
  </si>
  <si>
    <t>F. Inversión Pública (F=f1+f2+f3)</t>
  </si>
  <si>
    <t xml:space="preserve">     f1) Obra Pública en Bienes de Dominio Público</t>
  </si>
  <si>
    <t xml:space="preserve">     f2) Obra Pública en Bienes Propios</t>
  </si>
  <si>
    <t xml:space="preserve">     f3) Proyectos Productivos y Acciones de Fomento</t>
  </si>
  <si>
    <t xml:space="preserve">     g1) Inversiones Para el Fomento de Actividades Productivas</t>
  </si>
  <si>
    <t xml:space="preserve">     g2) Acciones y Participaciones de Capital</t>
  </si>
  <si>
    <t xml:space="preserve">     g3) Compra de Títulos y Valores</t>
  </si>
  <si>
    <t xml:space="preserve">     g4) Concesión de Préstamos</t>
  </si>
  <si>
    <t xml:space="preserve">     g6) Otras Inversiones Financieras</t>
  </si>
  <si>
    <t xml:space="preserve">     g7) Provisiones para Contingencias y Otras Erogaciones Especiales</t>
  </si>
  <si>
    <t>H. Participaciones y Aportaciones (H=h1+h2+h3)</t>
  </si>
  <si>
    <t xml:space="preserve">     h1) Participaciones</t>
  </si>
  <si>
    <t xml:space="preserve">     h2) Aportaciones</t>
  </si>
  <si>
    <t xml:space="preserve">     h3) Convenios</t>
  </si>
  <si>
    <t>I. Deuda Pública (I=i1+i2+i3+i4+i5+i6+i7)</t>
  </si>
  <si>
    <t xml:space="preserve">     i1) Amortización de la Deuda Pública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</si>
  <si>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</si>
  <si>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</si>
  <si>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</si>
  <si>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</si>
  <si>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</si>
  <si>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</si>
  <si>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Etiquetado (II=A+B+C+D+E+F+G+H+I)</t>
  </si>
  <si>
    <t xml:space="preserve">     b3) Materias Primas y Materiales de Producción y  Comercialización</t>
  </si>
  <si>
    <t xml:space="preserve">    d9) Transferencias al Exterior</t>
  </si>
  <si>
    <t xml:space="preserve">     e6) Maquinaria, Otros Equipos y Herramientas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</si>
  <si>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</si>
  <si>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</si>
  <si>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</si>
  <si>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</si>
  <si>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</si>
  <si>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CLASIFICACIÓN FUNCIONAL (FINALIDAD Y FUNCIÓN)</t>
  </si>
  <si>
    <t>I. Gasto No Etiquetado (I=A+B+C+D)</t>
  </si>
  <si>
    <t xml:space="preserve">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</si>
  <si>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</si>
  <si>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</si>
  <si>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</si>
  <si>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</si>
  <si>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</si>
  <si>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</si>
  <si>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</si>
  <si>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</si>
  <si>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</si>
  <si>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</si>
  <si>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</si>
  <si>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</si>
  <si>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</si>
  <si>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</si>
  <si>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     c1) Asuntos Económicos, Comerciales y Laborales en General</t>
  </si>
  <si>
    <t xml:space="preserve">         c2) Agropecuaria, Silvicultura, Pesca y Caza</t>
  </si>
  <si>
    <t xml:space="preserve">         c3) Combustibles y Energía</t>
  </si>
  <si>
    <t xml:space="preserve">         c4) Minería, Manufacturas y Construcción</t>
  </si>
  <si>
    <t xml:space="preserve">         c5) Transporte</t>
  </si>
  <si>
    <t xml:space="preserve">         c6) Comunicaciones</t>
  </si>
  <si>
    <t xml:space="preserve">         c7) Turismo</t>
  </si>
  <si>
    <t xml:space="preserve">         c8) Ciencia, Tecnología e Innovación</t>
  </si>
  <si>
    <t xml:space="preserve">         c9) Otras Industrias y Otros Asuntos Económicos</t>
  </si>
  <si>
    <t xml:space="preserve">         d3) Saneamiento del Sistema Financiero</t>
  </si>
  <si>
    <t xml:space="preserve">         d4) Adeudos de Ejercicios Fiscales Anteriores</t>
  </si>
  <si>
    <t>II. Gasto Etiquetado (II=A+B+C+D)</t>
  </si>
  <si>
    <t xml:space="preserve">         a1) Legislación</t>
  </si>
  <si>
    <t xml:space="preserve">         a2) Justicia</t>
  </si>
  <si>
    <t xml:space="preserve">         a3) Coordinación de la Política de Gobierno</t>
  </si>
  <si>
    <t xml:space="preserve">         a4) Relaciones Exteriores</t>
  </si>
  <si>
    <t xml:space="preserve">         a5) Asuntos Financieros y Hacendarios</t>
  </si>
  <si>
    <t xml:space="preserve">         a6) Seguridad Nacional</t>
  </si>
  <si>
    <t xml:space="preserve">         a7) Asuntos de Orden Público y de Seguridad Interior</t>
  </si>
  <si>
    <t xml:space="preserve">         a8) Otros Servicios Generales</t>
  </si>
  <si>
    <t xml:space="preserve">          b7) Otros Asuntos Sociales</t>
  </si>
  <si>
    <t xml:space="preserve">     C. Desarrollo Económico (C=c1+c2+c3+c4+c5+c6+c7+c8+c9)</t>
  </si>
  <si>
    <t xml:space="preserve">         c1) Asuntos Económicos, Comerciales y Laborales en General</t>
  </si>
  <si>
    <t xml:space="preserve">         d1) Transacciones de la Deuda Publica / Costo Financiero de la Deuda</t>
  </si>
  <si>
    <t>I. Gasto No Etiquetado (I=A+B+C+D+E+F)</t>
  </si>
  <si>
    <t>A. Personal Administrativo y de Servicio Público</t>
  </si>
  <si>
    <t>B. Magisterio</t>
  </si>
  <si>
    <t>C. Servicios de Salud (C=c1+c2)</t>
  </si>
  <si>
    <t xml:space="preserve">        c1) Personal Administrativo</t>
  </si>
  <si>
    <t xml:space="preserve">        c2) Personal Médico, Paramédico y afín</t>
  </si>
  <si>
    <t>D. Seguridad Pública</t>
  </si>
  <si>
    <t>E. Gastos asociados a la implementación de nuevas leyes federales o reformas a las mismas (E = e1 + e2)</t>
  </si>
  <si>
    <t xml:space="preserve">        e1) Nombre del Programa o Ley 1</t>
  </si>
  <si>
    <t xml:space="preserve">        e2) Nombre del Programa o Ley 2</t>
  </si>
  <si>
    <t>F. Sentencias laborales definitivas</t>
  </si>
  <si>
    <t>II. Gasto Etiquetado (II=A+B+C+D+E+F)</t>
  </si>
  <si>
    <t>III. Total del Gasto en Servicios Personales (III = I + II)</t>
  </si>
  <si>
    <t>Balance Presupuestario</t>
  </si>
  <si>
    <t>Estado Analítico de Ingresos Detallado</t>
  </si>
  <si>
    <t>Estado Analítico del Ejercicio del Presupuesto de Egresos Detallado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</si>
  <si>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</si>
  <si>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</si>
  <si>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</si>
  <si>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</si>
  <si>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POSTURA FISCAL</t>
  </si>
  <si>
    <t xml:space="preserve">Subejercicio </t>
  </si>
  <si>
    <t>Subejercicio</t>
  </si>
  <si>
    <t>Ampliaciones / (Reducciones)</t>
  </si>
  <si>
    <t>I. Total de Ingresos de Libre Disposición (I=A+B+C+D+E+F+G+H+I+J+K+L)</t>
  </si>
  <si>
    <t>D. Transferencias, Asignaciones, Subsidios y Otras Ayudas (D=d1+d2+d3+d4+d5+d6+d7+d8+d9)</t>
  </si>
  <si>
    <t>E. Bienes Muebles, Inmuebles e Intangibles  (E=e1+e2+e3+e4+e5+e6+e7+e8+e9)</t>
  </si>
  <si>
    <t xml:space="preserve">G. Inversiones Financieras y Otras Provisiones (G=g1+g2+g3+g4+g5+g6+g7) </t>
  </si>
  <si>
    <t>D. Transferencias, Asignaciones, Subsidios y Otras Ayudas  (D=d1+d2+d3+d4+d5+d6+d7+d8+d9)</t>
  </si>
  <si>
    <t>E. Bienes Muebles, Inmuebles e Intangibles (E=e1+e2+e3+e4+e5+e6+e7+e8+e9)</t>
  </si>
  <si>
    <t>G. Inversiones Financieras y Otras Provisiones  (G=g1+g2+g3+g4+g5+g6+g7)</t>
  </si>
  <si>
    <t xml:space="preserve">     D. Otras No Clasificadas en Funciones Anteriores  (D=d1+d2+d3+d4)</t>
  </si>
  <si>
    <t xml:space="preserve">          b1) Protección Ambiental</t>
  </si>
  <si>
    <t xml:space="preserve">          b2) Vivienda y Servicios a la Comunidad</t>
  </si>
  <si>
    <t xml:space="preserve">          b3) Salud</t>
  </si>
  <si>
    <t xml:space="preserve">          b4) Recreación, Cultura y Otras Manifestaciones Sociales</t>
  </si>
  <si>
    <t xml:space="preserve">          b5) Educación</t>
  </si>
  <si>
    <t xml:space="preserve">          b6) Protección Social</t>
  </si>
  <si>
    <t xml:space="preserve">            a8) Otros Servicios Generales</t>
  </si>
  <si>
    <t xml:space="preserve">            b3) Salud</t>
  </si>
  <si>
    <t xml:space="preserve">          c2) Agropecuaria, Silvicultura, Pesca y Caza</t>
  </si>
  <si>
    <t xml:space="preserve">          c3) Combustibles y Energía</t>
  </si>
  <si>
    <t xml:space="preserve">          c4) Minería, Manufacturas y Construcción</t>
  </si>
  <si>
    <t xml:space="preserve">          c5) Transporte</t>
  </si>
  <si>
    <t xml:space="preserve">          c6) Comunicaciones</t>
  </si>
  <si>
    <t xml:space="preserve">          c7) Turismo</t>
  </si>
  <si>
    <t xml:space="preserve">          c8) Ciencia, Tecnología e Innovación</t>
  </si>
  <si>
    <t xml:space="preserve">          c9) Otras Industrias y Otros Asuntos Económicos</t>
  </si>
  <si>
    <t xml:space="preserve">         d2) Transferencias, Participaciones y Aportaciones Entre Diferentes Niveles y Ordenes de Gobierno</t>
  </si>
  <si>
    <t>CLASIFICACIÓN DE SERVICIOS PERSONALES POR CATEGORÍA</t>
  </si>
  <si>
    <t>INGRESOS DE LIBRE DISPOSICIÓN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</si>
  <si>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</si>
  <si>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</si>
  <si>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</si>
  <si>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</si>
  <si>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</si>
  <si>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</si>
  <si>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</si>
  <si>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</si>
  <si>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</si>
  <si>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</si>
  <si>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</si>
  <si>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</si>
  <si>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</si>
  <si>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</si>
  <si>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</si>
  <si>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</t>
  </si>
  <si>
    <t>CONTRIBUCIONES DE MEJORAS</t>
  </si>
  <si>
    <t>CONTRIBUCIÓN DE MEJORAS POR OBRAS PUBLICAS</t>
  </si>
  <si>
    <t>CONTRIBUCIÓN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</si>
  <si>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</si>
  <si>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PUBLICO</t>
  </si>
  <si>
    <t>DERECHOS A LOS HIDROCARBUROS</t>
  </si>
  <si>
    <t>DERECHOS POR PRESTACIÓN DE SERVICIOS</t>
  </si>
  <si>
    <t>OTROS DERECHOS</t>
  </si>
  <si>
    <t>ACCESORIOS DE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</si>
  <si>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</si>
  <si>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</si>
  <si>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</si>
  <si>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</si>
  <si>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</si>
  <si>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</si>
  <si>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</si>
  <si>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</si>
  <si>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</si>
  <si>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</si>
  <si>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</si>
  <si>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</si>
  <si>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</si>
  <si>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</si>
  <si>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</si>
  <si>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</si>
  <si>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</si>
  <si>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</si>
  <si>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</si>
  <si>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</si>
  <si>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</si>
  <si>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</si>
  <si>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</si>
  <si>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</si>
  <si>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</si>
  <si>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</si>
  <si>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</si>
  <si>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</si>
  <si>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</si>
  <si>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</si>
  <si>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</si>
  <si>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</si>
  <si>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</si>
  <si>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</si>
  <si>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</t>
  </si>
  <si>
    <t>PARTICIPACIONES EN INGRESOS LOCALES</t>
  </si>
  <si>
    <t>INGRESOS EXCEDENTES DE INGRESOS DE LIBRE DISPOSICIÓN</t>
  </si>
  <si>
    <t>TRANSFERENCIAS FEDERALES ETIQUETADAS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</si>
  <si>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</si>
  <si>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</si>
  <si>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</si>
  <si>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</si>
  <si>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</si>
  <si>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</si>
  <si>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</si>
  <si>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</si>
  <si>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</si>
  <si>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</si>
  <si>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</si>
  <si>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</si>
  <si>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</si>
  <si>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</si>
  <si>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</si>
  <si>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</si>
  <si>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</si>
  <si>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</si>
  <si>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</si>
  <si>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</si>
  <si>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</si>
  <si>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</si>
  <si>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OTRAS TRANSFERENCIAS FEDERALES ETIQUETADAS</t>
  </si>
  <si>
    <t>INGRESOS DERIVADOS DE FINANCIAMIENTOS</t>
  </si>
  <si>
    <t>ENDEUDAMIENTO INTERNO</t>
  </si>
  <si>
    <t>ENDEUDAMIENTO EXTERNO</t>
  </si>
  <si>
    <t>GASTO ETIQUETADO</t>
  </si>
  <si>
    <t>GASTO NO ETIQUETADO</t>
  </si>
  <si>
    <t>A. Ingresos Derivados de Financiamientos</t>
  </si>
  <si>
    <t xml:space="preserve">     L. Otros Ingresos de Libre Disposición (L=l1+l2)</t>
  </si>
  <si>
    <t xml:space="preserve">Egresos </t>
  </si>
  <si>
    <t xml:space="preserve">     D. Otras No Clasificadas en Funciones Anteriores (D=d1+d2+d3+d4)</t>
  </si>
  <si>
    <t xml:space="preserve">     H. Participaciones (H=h1+h2+h3+h4+h5+h6+h7+h8+h9+h10+h11)</t>
  </si>
  <si>
    <t>Ingresos excedentes</t>
  </si>
  <si>
    <t>INFORMACIÓN TRIMESTRAL</t>
  </si>
  <si>
    <t>INFORME DE INTERESES DE LA DEUDA</t>
  </si>
  <si>
    <t>TOTAL</t>
  </si>
  <si>
    <t>Total de Intereses de Otros Instrumentos de Deuda</t>
  </si>
  <si>
    <t>Otros Instrumentos de Deuda</t>
  </si>
  <si>
    <t>Total de Intereses de Créditos Bancarios</t>
  </si>
  <si>
    <t>Créditos Bancarios</t>
  </si>
  <si>
    <t>Identificación de Crédito o Instrumento</t>
  </si>
  <si>
    <t>Informe Intereses de la Deuda</t>
  </si>
  <si>
    <t>TRIMESTRE:</t>
  </si>
  <si>
    <t>PERIODOS</t>
  </si>
  <si>
    <t>INGRESOS</t>
  </si>
  <si>
    <t>EGRESOS</t>
  </si>
  <si>
    <t>CA</t>
  </si>
  <si>
    <t>CAdmon</t>
  </si>
  <si>
    <t>CTG</t>
  </si>
  <si>
    <t>COG</t>
  </si>
  <si>
    <t>COGCC</t>
  </si>
  <si>
    <t>CFG</t>
  </si>
  <si>
    <t>CFFF</t>
  </si>
  <si>
    <t>CProg</t>
  </si>
  <si>
    <t>CFF</t>
  </si>
  <si>
    <t>EAI</t>
  </si>
  <si>
    <t>EAID</t>
  </si>
  <si>
    <t>COMPROBACIÓN TOTALES</t>
  </si>
  <si>
    <t>Total Otros Instrumentos de Deuda</t>
  </si>
  <si>
    <t>Total Créditos Bancarios</t>
  </si>
  <si>
    <t>C = A - B</t>
  </si>
  <si>
    <t xml:space="preserve">Endeudamiento Neto </t>
  </si>
  <si>
    <t>Amortización</t>
  </si>
  <si>
    <t>Contratación / Colocación</t>
  </si>
  <si>
    <t>Informe de Endeudamiento Neto</t>
  </si>
  <si>
    <t>INFORME DE ENDEUDAMIENTO NETO</t>
  </si>
  <si>
    <t>Ejercicio 2018</t>
  </si>
  <si>
    <t>DIVIDIR EXCEL</t>
  </si>
  <si>
    <t>IMPRIMIR PDF</t>
  </si>
  <si>
    <t xml:space="preserve">     g5) Inversiones en Fideicomisos, Mandatos y Otros Análogos</t>
  </si>
  <si>
    <t xml:space="preserve">    Fideicomiso de Desastres Naturales (Informativo)</t>
  </si>
  <si>
    <t xml:space="preserve">     Fideicomiso de Desastres Naturales (Informativo)</t>
  </si>
  <si>
    <t>Intereses de la deuda</t>
  </si>
  <si>
    <t>Endeudamiento neto</t>
  </si>
  <si>
    <t>Int</t>
  </si>
  <si>
    <t>End Neto</t>
  </si>
  <si>
    <t>Otros Recursos de Libre Disposición</t>
  </si>
  <si>
    <t>Otros Recursos de Transferecias Federales Etiquetadas</t>
  </si>
  <si>
    <t>No Etiquetado</t>
  </si>
  <si>
    <t>Etiquetado</t>
  </si>
  <si>
    <t>Otros Recursos de Transferencias Federales Etiquetadas</t>
  </si>
  <si>
    <t>UNIDAD DE SERVICIOS PARA LA EDUCACION BASICA EN EL ESTADO DE QUERETARO</t>
  </si>
  <si>
    <t>ING. ENRIQUE DE ECHAVARRI LARY</t>
  </si>
  <si>
    <t>COORDINADOR GENERAL DE USEBEQ</t>
  </si>
  <si>
    <t>RICARDO BACA MUÑOZ</t>
  </si>
  <si>
    <t>DIRECTOR DE ADMINISTRACION</t>
  </si>
  <si>
    <t xml:space="preserve">     A. P650 COORDINACION GENERAL DE USEBEQ</t>
  </si>
  <si>
    <t xml:space="preserve">     B. P655 ORGANO DE CONTROL INTERNO</t>
  </si>
  <si>
    <t xml:space="preserve">     G. P700 DIRECCION DE EDUCACION PREESCOLAR E INICIA</t>
  </si>
  <si>
    <t xml:space="preserve">     C. P660 DIRECCION JURIDICA</t>
  </si>
  <si>
    <t xml:space="preserve">     D. P670 DIRECCION DE EVALUACION DE LA POLITICA EDUCATIVA</t>
  </si>
  <si>
    <t xml:space="preserve">     E. P680 DIRECCION DE COMUNICACION SOCIAL</t>
  </si>
  <si>
    <t xml:space="preserve">     F. P690 SUBCOORDINACION  DE GESTION EDUCATIVA</t>
  </si>
  <si>
    <t xml:space="preserve">     H. P710 DIRECCION DE EDUCACION PRIMARIA</t>
  </si>
  <si>
    <t xml:space="preserve">     I. P720 DIRECCION DE EDUCACION SECUNDARIA</t>
  </si>
  <si>
    <t xml:space="preserve">     J. P730 DIRECCION DE EQUIDAD Y APOYO A LA EDUCACION</t>
  </si>
  <si>
    <t xml:space="preserve">     K. P740 DIRECCION DE CALIDAD E INNOVACION EDUCATIVA</t>
  </si>
  <si>
    <t xml:space="preserve">     L. P750 SUBCOORDINACION DE GESTION ADMINISTRATIVA</t>
  </si>
  <si>
    <t xml:space="preserve">     M. P760 DIRECCION DE PLANEACION EDUCATIVA</t>
  </si>
  <si>
    <t xml:space="preserve">     N. P770 DIRECCION DE RECURSOS HUMANOS</t>
  </si>
  <si>
    <t xml:space="preserve">     O. P780 DIRECCION DE ADMINISTRACION</t>
  </si>
  <si>
    <t xml:space="preserve">     P. P790 DIRECCION DE OBRA</t>
  </si>
  <si>
    <t xml:space="preserve">     Q. P800 DIRECCION DE TECNOLOGIAS DE INFORMACION Y COMUNICACIÓN</t>
  </si>
  <si>
    <t xml:space="preserve">     A. P670 DIRECCION DE EVALUACION DE LA POLITICA EDUCATIVA</t>
  </si>
  <si>
    <t xml:space="preserve">   Q. P800 DIRECCION DE TECNOLOGIAS DE INFORMACION Y COMUNICACIÓN</t>
  </si>
  <si>
    <t>NADA QUE MANIFESTAR</t>
  </si>
  <si>
    <t>Cuenta Pública 2018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</si>
  <si>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</si>
  <si>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</si>
  <si>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</si>
  <si>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</si>
  <si>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</si>
  <si>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</si>
  <si>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</si>
  <si>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</si>
  <si>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</si>
  <si>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</si>
  <si>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</si>
  <si>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</si>
  <si>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</si>
  <si>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</si>
  <si>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</si>
  <si>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</si>
  <si>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</si>
  <si>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</si>
  <si>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</si>
  <si>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</si>
  <si>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</si>
  <si>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</si>
  <si>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</si>
  <si>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</si>
  <si>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</si>
  <si>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</si>
  <si>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</si>
  <si>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>N.A.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</si>
  <si>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</si>
  <si>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</si>
  <si>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</si>
  <si>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</si>
  <si>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</si>
  <si>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</si>
  <si>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</si>
  <si>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</si>
  <si>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</si>
  <si>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</si>
  <si>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</si>
  <si>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</si>
  <si>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</si>
  <si>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</si>
  <si>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</si>
  <si>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</si>
  <si>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</si>
  <si>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</si>
  <si>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</si>
  <si>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</si>
  <si>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</si>
  <si>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</si>
  <si>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</si>
  <si>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</si>
  <si>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</si>
  <si>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</si>
  <si>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</si>
  <si>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</si>
  <si>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</si>
  <si>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</si>
  <si>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</si>
  <si>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</si>
  <si>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</si>
  <si>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</si>
  <si>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</si>
  <si>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</si>
  <si>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</si>
  <si>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</si>
  <si>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</si>
  <si>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</si>
  <si>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</si>
  <si>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</si>
  <si>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</si>
  <si>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</si>
  <si>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</si>
  <si>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</si>
  <si>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</si>
  <si>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</si>
  <si>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</si>
  <si>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</si>
  <si>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</si>
  <si>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</si>
  <si>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</si>
  <si>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</si>
  <si>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</si>
  <si>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</si>
  <si>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</si>
  <si>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</si>
  <si>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</si>
  <si>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</si>
  <si>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</si>
  <si>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</si>
  <si>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</si>
  <si>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</si>
  <si>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</si>
  <si>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</si>
  <si>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</si>
  <si>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</si>
  <si>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</si>
  <si>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</si>
  <si>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</si>
  <si>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</si>
  <si>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 xml:space="preserve">     B. P680 DIRECCION DE COMUNICACION SOCIAL</t>
  </si>
  <si>
    <t xml:space="preserve">     C. P690 SUBCOORDINACION  DE GESTION EDUCATIVA</t>
  </si>
  <si>
    <t xml:space="preserve">     D. P730 DIRECCION DE EQUIDAD Y APOYO A LA EDUCACION</t>
  </si>
  <si>
    <t>Del 1 de enero al 30 de septiembre de 2018</t>
  </si>
  <si>
    <t xml:space="preserve">     E. P740 DIRECCION DE CALIDAD E INNOVACION EDUCATIVA</t>
  </si>
  <si>
    <t xml:space="preserve">     F. P760 DIRECCION DE PLANEACION EDUCATIVA</t>
  </si>
  <si>
    <t xml:space="preserve">     G. P770 DIRECCION DE RECURSOS HUMANOS</t>
  </si>
  <si>
    <t xml:space="preserve">     H. P780 DIRECCION DE ADMINISTRACION</t>
  </si>
  <si>
    <t xml:space="preserve">     I. P800 DIRECCION DE TECNOLOGIAS DE INFORMACION Y COMUNICACIÓN</t>
  </si>
  <si>
    <t>Del 1 de Enero al 31 de Diciembre de 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</si>
</sst>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000000000000000000000"/>
    <numFmt numFmtId="165" formatCode="#,##0.000000000000000000000000000000_ ;\-#,##0.000000000000000000000000000000\ "/>
    <numFmt numFmtId="166" formatCode="0_ ;\-0\ "/>
    <numFmt numFmtId="167" formatCode="General_)"/>
    <numFmt numFmtId="168" formatCode="#,##0_ ;\-#,##0\ "/>
    <numFmt numFmtId="169" formatCode="_-* #,##0_-;\-* #,##0_-;_-* &quot;-&quot;??_-;_-@_-"/>
    <numFmt numFmtId="170" formatCode="#,##0.00_ ;[Red]\-#,##0.00\ "/>
    <numFmt numFmtId="171" formatCode="#,##0_ ;[Red]\-#,##0\ "/>
    <numFmt numFmtId="172" formatCode="mmmm\-yyyy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vertAlign val="superscript"/>
      <sz val="9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9"/>
      <color indexed="8"/>
      <name val="Calibri"/>
      <family val="2"/>
    </font>
    <font>
      <sz val="9"/>
      <color indexed="10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8.5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20"/>
      <name val="Calibri"/>
      <family val="2"/>
    </font>
    <font>
      <b/>
      <sz val="28"/>
      <name val="Calibri"/>
      <family val="2"/>
    </font>
    <font>
      <b/>
      <sz val="16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2"/>
      <color indexed="8"/>
      <name val="Calibri"/>
      <family val="2"/>
    </font>
    <font>
      <sz val="8"/>
      <name val="Tahoma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sz val="9"/>
      <color theme="0"/>
      <name val="Calibri"/>
      <family val="2"/>
    </font>
    <font>
      <i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FF0000"/>
      <name val="Calibri"/>
      <family val="2"/>
    </font>
    <font>
      <sz val="16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vertAlign val="superscript"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medium">
        <color rgb="FF000000"/>
      </left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900">
    <xf numFmtId="0" fontId="0" fillId="0" borderId="0" xfId="0" applyFont="1" applyAlignment="1">
      <alignment/>
    </xf>
    <xf numFmtId="0" fontId="68" fillId="0" borderId="0" xfId="0" applyFont="1" applyAlignment="1" applyProtection="1">
      <alignment/>
      <protection/>
    </xf>
    <xf numFmtId="0" fontId="69" fillId="0" borderId="0" xfId="0" applyFont="1" applyFill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0" fontId="68" fillId="0" borderId="0" xfId="0" applyFont="1" applyFill="1" applyAlignment="1" applyProtection="1">
      <alignment horizontal="right"/>
      <protection/>
    </xf>
    <xf numFmtId="0" fontId="68" fillId="0" borderId="0" xfId="0" applyFont="1" applyFill="1" applyAlignment="1" applyProtection="1">
      <alignment/>
      <protection/>
    </xf>
    <xf numFmtId="164" fontId="69" fillId="0" borderId="0" xfId="0" applyNumberFormat="1" applyFont="1" applyFill="1" applyAlignment="1" applyProtection="1">
      <alignment/>
      <protection/>
    </xf>
    <xf numFmtId="164" fontId="69" fillId="0" borderId="0" xfId="48" applyNumberFormat="1" applyFont="1" applyFill="1" applyAlignment="1" applyProtection="1">
      <alignment/>
      <protection/>
    </xf>
    <xf numFmtId="4" fontId="69" fillId="0" borderId="0" xfId="48" applyNumberFormat="1" applyFont="1" applyFill="1" applyAlignment="1" applyProtection="1">
      <alignment/>
      <protection/>
    </xf>
    <xf numFmtId="165" fontId="69" fillId="0" borderId="0" xfId="0" applyNumberFormat="1" applyFont="1" applyFill="1" applyAlignment="1" applyProtection="1">
      <alignment/>
      <protection/>
    </xf>
    <xf numFmtId="4" fontId="68" fillId="0" borderId="0" xfId="48" applyNumberFormat="1" applyFont="1" applyFill="1" applyAlignment="1" applyProtection="1">
      <alignment/>
      <protection/>
    </xf>
    <xf numFmtId="0" fontId="70" fillId="33" borderId="0" xfId="0" applyFont="1" applyFill="1" applyAlignment="1" applyProtection="1">
      <alignment/>
      <protection/>
    </xf>
    <xf numFmtId="0" fontId="69" fillId="0" borderId="0" xfId="0" applyFont="1" applyFill="1" applyBorder="1" applyAlignment="1" applyProtection="1">
      <alignment/>
      <protection/>
    </xf>
    <xf numFmtId="165" fontId="69" fillId="0" borderId="0" xfId="0" applyNumberFormat="1" applyFont="1" applyFill="1" applyBorder="1" applyAlignment="1" applyProtection="1">
      <alignment/>
      <protection/>
    </xf>
    <xf numFmtId="0" fontId="69" fillId="0" borderId="10" xfId="0" applyFont="1" applyFill="1" applyBorder="1" applyAlignment="1" applyProtection="1">
      <alignment horizontal="center"/>
      <protection/>
    </xf>
    <xf numFmtId="0" fontId="69" fillId="0" borderId="10" xfId="0" applyFont="1" applyFill="1" applyBorder="1" applyAlignment="1" applyProtection="1">
      <alignment/>
      <protection/>
    </xf>
    <xf numFmtId="4" fontId="68" fillId="0" borderId="10" xfId="48" applyNumberFormat="1" applyFont="1" applyFill="1" applyBorder="1" applyAlignment="1" applyProtection="1">
      <alignment/>
      <protection/>
    </xf>
    <xf numFmtId="0" fontId="69" fillId="0" borderId="11" xfId="0" applyFont="1" applyBorder="1" applyAlignment="1" applyProtection="1">
      <alignment/>
      <protection/>
    </xf>
    <xf numFmtId="17" fontId="69" fillId="0" borderId="0" xfId="0" applyNumberFormat="1" applyFont="1" applyAlignment="1" applyProtection="1">
      <alignment/>
      <protection/>
    </xf>
    <xf numFmtId="4" fontId="69" fillId="0" borderId="0" xfId="0" applyNumberFormat="1" applyFont="1" applyAlignment="1" applyProtection="1">
      <alignment/>
      <protection/>
    </xf>
    <xf numFmtId="0" fontId="69" fillId="33" borderId="0" xfId="0" applyFont="1" applyFill="1" applyBorder="1" applyAlignment="1" applyProtection="1">
      <alignment/>
      <protection/>
    </xf>
    <xf numFmtId="0" fontId="69" fillId="33" borderId="0" xfId="0" applyFont="1" applyFill="1" applyAlignment="1" applyProtection="1">
      <alignment/>
      <protection/>
    </xf>
    <xf numFmtId="0" fontId="8" fillId="33" borderId="0" xfId="54" applyFont="1" applyFill="1" applyBorder="1" applyAlignment="1" applyProtection="1">
      <alignment horizontal="center"/>
      <protection/>
    </xf>
    <xf numFmtId="0" fontId="6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69" fillId="33" borderId="0" xfId="0" applyFont="1" applyFill="1" applyBorder="1" applyAlignment="1" applyProtection="1">
      <alignment/>
      <protection/>
    </xf>
    <xf numFmtId="0" fontId="71" fillId="33" borderId="0" xfId="0" applyFont="1" applyFill="1" applyBorder="1" applyAlignment="1" applyProtection="1">
      <alignment horizontal="center"/>
      <protection/>
    </xf>
    <xf numFmtId="0" fontId="69" fillId="33" borderId="12" xfId="0" applyFont="1" applyFill="1" applyBorder="1" applyAlignment="1" applyProtection="1">
      <alignment/>
      <protection/>
    </xf>
    <xf numFmtId="0" fontId="8" fillId="33" borderId="0" xfId="54" applyFont="1" applyFill="1" applyBorder="1" applyAlignment="1" applyProtection="1">
      <alignment vertical="center"/>
      <protection/>
    </xf>
    <xf numFmtId="0" fontId="10" fillId="33" borderId="0" xfId="54" applyFont="1" applyFill="1" applyBorder="1" applyAlignment="1" applyProtection="1">
      <alignment/>
      <protection/>
    </xf>
    <xf numFmtId="0" fontId="69" fillId="33" borderId="13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 vertical="top"/>
      <protection/>
    </xf>
    <xf numFmtId="0" fontId="69" fillId="33" borderId="0" xfId="0" applyFont="1" applyFill="1" applyBorder="1" applyAlignment="1" applyProtection="1">
      <alignment vertical="top"/>
      <protection/>
    </xf>
    <xf numFmtId="0" fontId="69" fillId="33" borderId="13" xfId="0" applyFont="1" applyFill="1" applyBorder="1" applyAlignment="1" applyProtection="1">
      <alignment/>
      <protection/>
    </xf>
    <xf numFmtId="0" fontId="69" fillId="33" borderId="0" xfId="0" applyFont="1" applyFill="1" applyAlignment="1" applyProtection="1">
      <alignment/>
      <protection/>
    </xf>
    <xf numFmtId="0" fontId="8" fillId="33" borderId="12" xfId="0" applyFont="1" applyFill="1" applyBorder="1" applyAlignment="1" applyProtection="1">
      <alignment horizontal="left" vertical="top"/>
      <protection/>
    </xf>
    <xf numFmtId="3" fontId="8" fillId="33" borderId="0" xfId="0" applyNumberFormat="1" applyFont="1" applyFill="1" applyBorder="1" applyAlignment="1" applyProtection="1">
      <alignment vertical="top"/>
      <protection/>
    </xf>
    <xf numFmtId="0" fontId="69" fillId="33" borderId="13" xfId="0" applyFont="1" applyFill="1" applyBorder="1" applyAlignment="1" applyProtection="1">
      <alignment vertical="top"/>
      <protection/>
    </xf>
    <xf numFmtId="0" fontId="10" fillId="33" borderId="12" xfId="0" applyFont="1" applyFill="1" applyBorder="1" applyAlignment="1" applyProtection="1">
      <alignment horizontal="left" vertical="top"/>
      <protection/>
    </xf>
    <xf numFmtId="3" fontId="10" fillId="33" borderId="0" xfId="48" applyNumberFormat="1" applyFont="1" applyFill="1" applyBorder="1" applyAlignment="1" applyProtection="1">
      <alignment vertical="top"/>
      <protection/>
    </xf>
    <xf numFmtId="0" fontId="8" fillId="33" borderId="0" xfId="0" applyFont="1" applyFill="1" applyBorder="1" applyAlignment="1" applyProtection="1">
      <alignment vertical="top" wrapText="1"/>
      <protection/>
    </xf>
    <xf numFmtId="0" fontId="10" fillId="33" borderId="0" xfId="0" applyFont="1" applyFill="1" applyBorder="1" applyAlignment="1" applyProtection="1">
      <alignment vertical="top"/>
      <protection/>
    </xf>
    <xf numFmtId="3" fontId="11" fillId="33" borderId="0" xfId="0" applyNumberFormat="1" applyFont="1" applyFill="1" applyBorder="1" applyAlignment="1" applyProtection="1">
      <alignment vertical="top"/>
      <protection/>
    </xf>
    <xf numFmtId="0" fontId="12" fillId="33" borderId="0" xfId="0" applyFont="1" applyFill="1" applyBorder="1" applyAlignment="1" applyProtection="1">
      <alignment vertical="top"/>
      <protection/>
    </xf>
    <xf numFmtId="0" fontId="12" fillId="33" borderId="12" xfId="0" applyFont="1" applyFill="1" applyBorder="1" applyAlignment="1" applyProtection="1">
      <alignment horizontal="left" vertical="top"/>
      <protection/>
    </xf>
    <xf numFmtId="3" fontId="12" fillId="33" borderId="0" xfId="0" applyNumberFormat="1" applyFont="1" applyFill="1" applyBorder="1" applyAlignment="1" applyProtection="1">
      <alignment vertical="top"/>
      <protection/>
    </xf>
    <xf numFmtId="0" fontId="72" fillId="33" borderId="0" xfId="0" applyFont="1" applyFill="1" applyBorder="1" applyAlignment="1" applyProtection="1">
      <alignment vertical="top"/>
      <protection/>
    </xf>
    <xf numFmtId="3" fontId="8" fillId="33" borderId="0" xfId="48" applyNumberFormat="1" applyFont="1" applyFill="1" applyBorder="1" applyAlignment="1" applyProtection="1">
      <alignment vertical="top"/>
      <protection/>
    </xf>
    <xf numFmtId="0" fontId="69" fillId="33" borderId="12" xfId="0" applyFont="1" applyFill="1" applyBorder="1" applyAlignment="1" applyProtection="1">
      <alignment/>
      <protection/>
    </xf>
    <xf numFmtId="3" fontId="12" fillId="33" borderId="0" xfId="48" applyNumberFormat="1" applyFont="1" applyFill="1" applyBorder="1" applyAlignment="1" applyProtection="1">
      <alignment vertical="top"/>
      <protection/>
    </xf>
    <xf numFmtId="0" fontId="72" fillId="33" borderId="13" xfId="0" applyFont="1" applyFill="1" applyBorder="1" applyAlignment="1" applyProtection="1">
      <alignment vertical="top"/>
      <protection/>
    </xf>
    <xf numFmtId="0" fontId="12" fillId="33" borderId="0" xfId="0" applyFont="1" applyFill="1" applyBorder="1" applyAlignment="1" applyProtection="1">
      <alignment vertical="top" wrapText="1"/>
      <protection/>
    </xf>
    <xf numFmtId="0" fontId="69" fillId="33" borderId="14" xfId="0" applyFont="1" applyFill="1" applyBorder="1" applyAlignment="1" applyProtection="1">
      <alignment/>
      <protection/>
    </xf>
    <xf numFmtId="0" fontId="69" fillId="33" borderId="11" xfId="0" applyFont="1" applyFill="1" applyBorder="1" applyAlignment="1" applyProtection="1">
      <alignment/>
      <protection/>
    </xf>
    <xf numFmtId="0" fontId="69" fillId="33" borderId="11" xfId="0" applyFont="1" applyFill="1" applyBorder="1" applyAlignment="1" applyProtection="1">
      <alignment/>
      <protection/>
    </xf>
    <xf numFmtId="0" fontId="69" fillId="33" borderId="15" xfId="0" applyFont="1" applyFill="1" applyBorder="1" applyAlignment="1" applyProtection="1">
      <alignment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33" borderId="11" xfId="0" applyFont="1" applyFill="1" applyBorder="1" applyAlignment="1" applyProtection="1">
      <alignment/>
      <protection/>
    </xf>
    <xf numFmtId="43" fontId="10" fillId="33" borderId="11" xfId="48" applyFont="1" applyFill="1" applyBorder="1" applyAlignment="1" applyProtection="1">
      <alignment/>
      <protection/>
    </xf>
    <xf numFmtId="0" fontId="10" fillId="33" borderId="11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43" fontId="10" fillId="33" borderId="0" xfId="48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right" vertical="top"/>
      <protection/>
    </xf>
    <xf numFmtId="0" fontId="8" fillId="33" borderId="0" xfId="0" applyFont="1" applyFill="1" applyBorder="1" applyAlignment="1" applyProtection="1">
      <alignment vertical="top"/>
      <protection/>
    </xf>
    <xf numFmtId="0" fontId="10" fillId="33" borderId="0" xfId="0" applyFont="1" applyFill="1" applyBorder="1" applyAlignment="1" applyProtection="1">
      <alignment horizontal="right"/>
      <protection/>
    </xf>
    <xf numFmtId="43" fontId="10" fillId="33" borderId="0" xfId="48" applyFont="1" applyFill="1" applyBorder="1" applyAlignment="1" applyProtection="1">
      <alignment vertical="top"/>
      <protection/>
    </xf>
    <xf numFmtId="0" fontId="10" fillId="33" borderId="0" xfId="0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9" fillId="33" borderId="0" xfId="0" applyFont="1" applyFill="1" applyAlignment="1" applyProtection="1">
      <alignment vertical="top"/>
      <protection/>
    </xf>
    <xf numFmtId="0" fontId="8" fillId="33" borderId="0" xfId="15" applyNumberFormat="1" applyFont="1" applyFill="1" applyBorder="1" applyAlignment="1" applyProtection="1">
      <alignment horizontal="centerContinuous" vertical="center"/>
      <protection/>
    </xf>
    <xf numFmtId="0" fontId="8" fillId="33" borderId="0" xfId="15" applyNumberFormat="1" applyFont="1" applyFill="1" applyBorder="1" applyAlignment="1" applyProtection="1">
      <alignment vertical="center"/>
      <protection/>
    </xf>
    <xf numFmtId="0" fontId="8" fillId="33" borderId="0" xfId="15" applyNumberFormat="1" applyFont="1" applyFill="1" applyBorder="1" applyAlignment="1" applyProtection="1">
      <alignment horizontal="right" vertical="top"/>
      <protection/>
    </xf>
    <xf numFmtId="0" fontId="71" fillId="33" borderId="0" xfId="0" applyFont="1" applyFill="1" applyAlignment="1" applyProtection="1">
      <alignment vertical="top"/>
      <protection/>
    </xf>
    <xf numFmtId="0" fontId="71" fillId="33" borderId="0" xfId="0" applyFont="1" applyFill="1" applyBorder="1" applyAlignment="1" applyProtection="1">
      <alignment/>
      <protection/>
    </xf>
    <xf numFmtId="0" fontId="8" fillId="33" borderId="12" xfId="15" applyNumberFormat="1" applyFont="1" applyFill="1" applyBorder="1" applyAlignment="1" applyProtection="1">
      <alignment vertical="center"/>
      <protection/>
    </xf>
    <xf numFmtId="0" fontId="69" fillId="33" borderId="12" xfId="0" applyFont="1" applyFill="1" applyBorder="1" applyAlignment="1" applyProtection="1">
      <alignment vertical="top"/>
      <protection/>
    </xf>
    <xf numFmtId="168" fontId="10" fillId="33" borderId="0" xfId="48" applyNumberFormat="1" applyFont="1" applyFill="1" applyBorder="1" applyAlignment="1" applyProtection="1">
      <alignment vertical="top"/>
      <protection/>
    </xf>
    <xf numFmtId="0" fontId="69" fillId="33" borderId="0" xfId="0" applyFont="1" applyFill="1" applyBorder="1" applyAlignment="1" applyProtection="1">
      <alignment horizontal="right" vertical="top"/>
      <protection/>
    </xf>
    <xf numFmtId="0" fontId="10" fillId="33" borderId="0" xfId="0" applyFont="1" applyFill="1" applyBorder="1" applyAlignment="1" applyProtection="1">
      <alignment horizontal="left" vertical="top" wrapText="1"/>
      <protection/>
    </xf>
    <xf numFmtId="0" fontId="68" fillId="33" borderId="12" xfId="0" applyFont="1" applyFill="1" applyBorder="1" applyAlignment="1" applyProtection="1">
      <alignment vertical="top"/>
      <protection/>
    </xf>
    <xf numFmtId="0" fontId="68" fillId="33" borderId="0" xfId="0" applyFont="1" applyFill="1" applyBorder="1" applyAlignment="1" applyProtection="1">
      <alignment horizontal="right" vertical="top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69" fillId="33" borderId="0" xfId="0" applyFont="1" applyFill="1" applyBorder="1" applyAlignment="1" applyProtection="1">
      <alignment vertical="top" wrapText="1"/>
      <protection/>
    </xf>
    <xf numFmtId="0" fontId="8" fillId="33" borderId="0" xfId="0" applyFont="1" applyFill="1" applyBorder="1" applyAlignment="1" applyProtection="1">
      <alignment horizontal="left" vertical="top"/>
      <protection/>
    </xf>
    <xf numFmtId="0" fontId="71" fillId="33" borderId="0" xfId="0" applyFont="1" applyFill="1" applyBorder="1" applyAlignment="1" applyProtection="1">
      <alignment vertical="center" wrapText="1"/>
      <protection/>
    </xf>
    <xf numFmtId="3" fontId="11" fillId="33" borderId="0" xfId="48" applyNumberFormat="1" applyFont="1" applyFill="1" applyBorder="1" applyAlignment="1" applyProtection="1">
      <alignment vertical="top"/>
      <protection/>
    </xf>
    <xf numFmtId="3" fontId="10" fillId="33" borderId="0" xfId="0" applyNumberFormat="1" applyFont="1" applyFill="1" applyBorder="1" applyAlignment="1" applyProtection="1">
      <alignment vertical="top" wrapText="1"/>
      <protection/>
    </xf>
    <xf numFmtId="0" fontId="10" fillId="33" borderId="0" xfId="0" applyFont="1" applyFill="1" applyBorder="1" applyAlignment="1" applyProtection="1">
      <alignment horizontal="left" vertical="top"/>
      <protection/>
    </xf>
    <xf numFmtId="0" fontId="69" fillId="33" borderId="14" xfId="0" applyFont="1" applyFill="1" applyBorder="1" applyAlignment="1" applyProtection="1">
      <alignment vertical="top"/>
      <protection/>
    </xf>
    <xf numFmtId="0" fontId="69" fillId="33" borderId="11" xfId="0" applyFont="1" applyFill="1" applyBorder="1" applyAlignment="1" applyProtection="1">
      <alignment vertical="top"/>
      <protection/>
    </xf>
    <xf numFmtId="0" fontId="69" fillId="33" borderId="11" xfId="0" applyFont="1" applyFill="1" applyBorder="1" applyAlignment="1" applyProtection="1">
      <alignment horizontal="right" vertical="top"/>
      <protection/>
    </xf>
    <xf numFmtId="43" fontId="10" fillId="33" borderId="0" xfId="48" applyFont="1" applyFill="1" applyBorder="1" applyAlignment="1" applyProtection="1">
      <alignment horizontal="right" vertical="top"/>
      <protection/>
    </xf>
    <xf numFmtId="0" fontId="68" fillId="33" borderId="0" xfId="55" applyFont="1" applyFill="1" applyProtection="1">
      <alignment/>
      <protection/>
    </xf>
    <xf numFmtId="0" fontId="68" fillId="33" borderId="0" xfId="55" applyFont="1" applyFill="1" applyAlignment="1" applyProtection="1">
      <alignment horizontal="center"/>
      <protection/>
    </xf>
    <xf numFmtId="0" fontId="68" fillId="33" borderId="0" xfId="55" applyFont="1" applyFill="1" applyAlignment="1" applyProtection="1">
      <alignment/>
      <protection/>
    </xf>
    <xf numFmtId="0" fontId="69" fillId="33" borderId="0" xfId="55" applyFont="1" applyFill="1" applyProtection="1">
      <alignment/>
      <protection/>
    </xf>
    <xf numFmtId="0" fontId="3" fillId="33" borderId="16" xfId="55" applyFont="1" applyFill="1" applyBorder="1" applyProtection="1">
      <alignment/>
      <protection/>
    </xf>
    <xf numFmtId="0" fontId="3" fillId="33" borderId="10" xfId="55" applyFont="1" applyFill="1" applyBorder="1" applyProtection="1">
      <alignment/>
      <protection/>
    </xf>
    <xf numFmtId="0" fontId="3" fillId="33" borderId="17" xfId="55" applyFont="1" applyFill="1" applyBorder="1" applyProtection="1">
      <alignment/>
      <protection/>
    </xf>
    <xf numFmtId="0" fontId="3" fillId="33" borderId="17" xfId="55" applyFont="1" applyFill="1" applyBorder="1" applyAlignment="1" applyProtection="1">
      <alignment horizontal="center"/>
      <protection/>
    </xf>
    <xf numFmtId="0" fontId="3" fillId="33" borderId="18" xfId="55" applyFont="1" applyFill="1" applyBorder="1" applyAlignment="1" applyProtection="1">
      <alignment horizontal="center"/>
      <protection/>
    </xf>
    <xf numFmtId="3" fontId="10" fillId="33" borderId="19" xfId="54" applyNumberFormat="1" applyFont="1" applyFill="1" applyBorder="1" applyAlignment="1" applyProtection="1">
      <alignment vertical="top"/>
      <protection/>
    </xf>
    <xf numFmtId="0" fontId="3" fillId="33" borderId="12" xfId="55" applyFont="1" applyFill="1" applyBorder="1" applyAlignment="1" applyProtection="1">
      <alignment horizontal="center" vertical="center"/>
      <protection/>
    </xf>
    <xf numFmtId="0" fontId="2" fillId="33" borderId="0" xfId="55" applyFont="1" applyFill="1" applyProtection="1">
      <alignment/>
      <protection/>
    </xf>
    <xf numFmtId="0" fontId="3" fillId="33" borderId="14" xfId="55" applyFont="1" applyFill="1" applyBorder="1" applyAlignment="1" applyProtection="1">
      <alignment horizontal="center" vertical="center"/>
      <protection/>
    </xf>
    <xf numFmtId="0" fontId="3" fillId="33" borderId="11" xfId="55" applyFont="1" applyFill="1" applyBorder="1" applyAlignment="1" applyProtection="1">
      <alignment horizontal="center" vertical="center"/>
      <protection/>
    </xf>
    <xf numFmtId="0" fontId="3" fillId="33" borderId="15" xfId="55" applyFont="1" applyFill="1" applyBorder="1" applyAlignment="1" applyProtection="1">
      <alignment wrapText="1"/>
      <protection/>
    </xf>
    <xf numFmtId="169" fontId="3" fillId="33" borderId="15" xfId="50" applyNumberFormat="1" applyFont="1" applyFill="1" applyBorder="1" applyAlignment="1" applyProtection="1">
      <alignment horizontal="center"/>
      <protection/>
    </xf>
    <xf numFmtId="169" fontId="3" fillId="33" borderId="20" xfId="50" applyNumberFormat="1" applyFont="1" applyFill="1" applyBorder="1" applyAlignment="1" applyProtection="1">
      <alignment horizontal="center"/>
      <protection/>
    </xf>
    <xf numFmtId="0" fontId="2" fillId="33" borderId="21" xfId="55" applyFont="1" applyFill="1" applyBorder="1" applyAlignment="1" applyProtection="1">
      <alignment horizontal="centerContinuous"/>
      <protection/>
    </xf>
    <xf numFmtId="0" fontId="2" fillId="33" borderId="22" xfId="55" applyFont="1" applyFill="1" applyBorder="1" applyAlignment="1" applyProtection="1">
      <alignment horizontal="centerContinuous"/>
      <protection/>
    </xf>
    <xf numFmtId="0" fontId="2" fillId="33" borderId="23" xfId="55" applyFont="1" applyFill="1" applyBorder="1" applyAlignment="1" applyProtection="1">
      <alignment horizontal="left" wrapText="1"/>
      <protection/>
    </xf>
    <xf numFmtId="3" fontId="73" fillId="33" borderId="19" xfId="0" applyNumberFormat="1" applyFont="1" applyFill="1" applyBorder="1" applyAlignment="1" applyProtection="1">
      <alignment vertical="center" wrapText="1"/>
      <protection/>
    </xf>
    <xf numFmtId="0" fontId="10" fillId="33" borderId="10" xfId="0" applyFont="1" applyFill="1" applyBorder="1" applyAlignment="1" applyProtection="1">
      <alignment vertical="top" wrapText="1"/>
      <protection/>
    </xf>
    <xf numFmtId="0" fontId="2" fillId="33" borderId="12" xfId="55" applyFont="1" applyFill="1" applyBorder="1" applyAlignment="1" applyProtection="1">
      <alignment horizontal="left"/>
      <protection/>
    </xf>
    <xf numFmtId="0" fontId="2" fillId="33" borderId="0" xfId="55" applyFont="1" applyFill="1" applyBorder="1" applyAlignment="1" applyProtection="1">
      <alignment horizontal="left"/>
      <protection/>
    </xf>
    <xf numFmtId="0" fontId="74" fillId="33" borderId="13" xfId="0" applyFont="1" applyFill="1" applyBorder="1" applyAlignment="1" applyProtection="1">
      <alignment vertical="center" wrapText="1"/>
      <protection/>
    </xf>
    <xf numFmtId="0" fontId="2" fillId="33" borderId="12" xfId="55" applyFont="1" applyFill="1" applyBorder="1" applyAlignment="1" applyProtection="1">
      <alignment horizontal="center" vertical="center"/>
      <protection/>
    </xf>
    <xf numFmtId="0" fontId="68" fillId="33" borderId="0" xfId="0" applyFont="1" applyFill="1" applyBorder="1" applyAlignment="1" applyProtection="1">
      <alignment/>
      <protection/>
    </xf>
    <xf numFmtId="0" fontId="68" fillId="33" borderId="13" xfId="0" applyFont="1" applyFill="1" applyBorder="1" applyAlignment="1" applyProtection="1">
      <alignment/>
      <protection/>
    </xf>
    <xf numFmtId="0" fontId="68" fillId="33" borderId="0" xfId="0" applyFont="1" applyFill="1" applyAlignment="1" applyProtection="1">
      <alignment/>
      <protection/>
    </xf>
    <xf numFmtId="0" fontId="3" fillId="33" borderId="0" xfId="55" applyFont="1" applyFill="1" applyBorder="1" applyAlignment="1" applyProtection="1">
      <alignment horizontal="center" vertical="center"/>
      <protection/>
    </xf>
    <xf numFmtId="0" fontId="2" fillId="33" borderId="23" xfId="55" applyFont="1" applyFill="1" applyBorder="1" applyAlignment="1" applyProtection="1">
      <alignment horizontal="left" wrapText="1" indent="1"/>
      <protection/>
    </xf>
    <xf numFmtId="0" fontId="68" fillId="34" borderId="24" xfId="0" applyFont="1" applyFill="1" applyBorder="1" applyAlignment="1" applyProtection="1">
      <alignment horizontal="center" vertical="center" wrapText="1"/>
      <protection/>
    </xf>
    <xf numFmtId="0" fontId="69" fillId="33" borderId="12" xfId="0" applyFont="1" applyFill="1" applyBorder="1" applyAlignment="1" applyProtection="1">
      <alignment horizontal="justify" vertical="center" wrapText="1"/>
      <protection/>
    </xf>
    <xf numFmtId="0" fontId="69" fillId="33" borderId="13" xfId="0" applyFont="1" applyFill="1" applyBorder="1" applyAlignment="1" applyProtection="1">
      <alignment horizontal="justify" vertical="center" wrapText="1"/>
      <protection/>
    </xf>
    <xf numFmtId="0" fontId="69" fillId="33" borderId="19" xfId="0" applyFont="1" applyFill="1" applyBorder="1" applyAlignment="1" applyProtection="1">
      <alignment horizontal="justify" vertical="center" wrapText="1"/>
      <protection/>
    </xf>
    <xf numFmtId="0" fontId="69" fillId="33" borderId="14" xfId="0" applyFont="1" applyFill="1" applyBorder="1" applyAlignment="1" applyProtection="1">
      <alignment horizontal="justify" vertical="top" wrapText="1"/>
      <protection/>
    </xf>
    <xf numFmtId="0" fontId="69" fillId="33" borderId="15" xfId="0" applyFont="1" applyFill="1" applyBorder="1" applyAlignment="1" applyProtection="1">
      <alignment horizontal="justify" vertical="top" wrapText="1"/>
      <protection/>
    </xf>
    <xf numFmtId="0" fontId="69" fillId="33" borderId="20" xfId="0" applyFont="1" applyFill="1" applyBorder="1" applyAlignment="1" applyProtection="1">
      <alignment horizontal="justify" vertical="top" wrapText="1"/>
      <protection/>
    </xf>
    <xf numFmtId="0" fontId="68" fillId="33" borderId="14" xfId="0" applyFont="1" applyFill="1" applyBorder="1" applyAlignment="1" applyProtection="1">
      <alignment horizontal="justify" vertical="top" wrapText="1"/>
      <protection/>
    </xf>
    <xf numFmtId="0" fontId="68" fillId="33" borderId="15" xfId="0" applyFont="1" applyFill="1" applyBorder="1" applyAlignment="1" applyProtection="1">
      <alignment horizontal="justify" vertical="top" wrapText="1"/>
      <protection/>
    </xf>
    <xf numFmtId="3" fontId="68" fillId="33" borderId="20" xfId="0" applyNumberFormat="1" applyFont="1" applyFill="1" applyBorder="1" applyAlignment="1" applyProtection="1">
      <alignment horizontal="right" vertical="top" wrapText="1"/>
      <protection/>
    </xf>
    <xf numFmtId="0" fontId="69" fillId="33" borderId="16" xfId="0" applyFont="1" applyFill="1" applyBorder="1" applyAlignment="1" applyProtection="1">
      <alignment horizontal="justify" vertical="center" wrapText="1"/>
      <protection/>
    </xf>
    <xf numFmtId="0" fontId="69" fillId="33" borderId="17" xfId="0" applyFont="1" applyFill="1" applyBorder="1" applyAlignment="1" applyProtection="1">
      <alignment horizontal="justify" vertical="center" wrapText="1"/>
      <protection/>
    </xf>
    <xf numFmtId="0" fontId="69" fillId="33" borderId="18" xfId="0" applyFont="1" applyFill="1" applyBorder="1" applyAlignment="1" applyProtection="1">
      <alignment horizontal="justify" vertical="center" wrapText="1"/>
      <protection/>
    </xf>
    <xf numFmtId="0" fontId="68" fillId="33" borderId="12" xfId="0" applyFont="1" applyFill="1" applyBorder="1" applyAlignment="1" applyProtection="1">
      <alignment horizontal="justify" vertical="center" wrapText="1"/>
      <protection/>
    </xf>
    <xf numFmtId="0" fontId="68" fillId="33" borderId="14" xfId="0" applyFont="1" applyFill="1" applyBorder="1" applyAlignment="1" applyProtection="1">
      <alignment horizontal="justify" vertical="center" wrapText="1"/>
      <protection/>
    </xf>
    <xf numFmtId="0" fontId="68" fillId="33" borderId="15" xfId="0" applyFont="1" applyFill="1" applyBorder="1" applyAlignment="1" applyProtection="1">
      <alignment horizontal="justify" vertical="center" wrapText="1"/>
      <protection/>
    </xf>
    <xf numFmtId="0" fontId="69" fillId="0" borderId="0" xfId="0" applyFont="1" applyAlignment="1" applyProtection="1">
      <alignment/>
      <protection/>
    </xf>
    <xf numFmtId="0" fontId="75" fillId="0" borderId="0" xfId="0" applyFont="1" applyAlignment="1" applyProtection="1">
      <alignment/>
      <protection/>
    </xf>
    <xf numFmtId="0" fontId="74" fillId="33" borderId="12" xfId="0" applyFont="1" applyFill="1" applyBorder="1" applyAlignment="1" applyProtection="1">
      <alignment horizontal="center" vertical="center" wrapText="1"/>
      <protection/>
    </xf>
    <xf numFmtId="0" fontId="74" fillId="33" borderId="0" xfId="0" applyFont="1" applyFill="1" applyBorder="1" applyAlignment="1" applyProtection="1">
      <alignment vertical="center" wrapText="1"/>
      <protection/>
    </xf>
    <xf numFmtId="0" fontId="68" fillId="33" borderId="21" xfId="0" applyFont="1" applyFill="1" applyBorder="1" applyAlignment="1" applyProtection="1">
      <alignment horizontal="justify" vertical="center" wrapText="1"/>
      <protection/>
    </xf>
    <xf numFmtId="0" fontId="68" fillId="33" borderId="23" xfId="0" applyFont="1" applyFill="1" applyBorder="1" applyAlignment="1" applyProtection="1">
      <alignment horizontal="justify" vertical="center" wrapText="1"/>
      <protection/>
    </xf>
    <xf numFmtId="0" fontId="69" fillId="33" borderId="16" xfId="0" applyFont="1" applyFill="1" applyBorder="1" applyAlignment="1" applyProtection="1">
      <alignment horizontal="left" vertical="center" wrapText="1"/>
      <protection/>
    </xf>
    <xf numFmtId="0" fontId="69" fillId="0" borderId="0" xfId="0" applyFont="1" applyAlignment="1" applyProtection="1">
      <alignment vertical="top"/>
      <protection/>
    </xf>
    <xf numFmtId="0" fontId="69" fillId="33" borderId="12" xfId="0" applyFont="1" applyFill="1" applyBorder="1" applyAlignment="1" applyProtection="1">
      <alignment horizontal="left" vertical="top"/>
      <protection/>
    </xf>
    <xf numFmtId="0" fontId="69" fillId="33" borderId="13" xfId="0" applyFont="1" applyFill="1" applyBorder="1" applyAlignment="1" applyProtection="1">
      <alignment horizontal="justify" vertical="top"/>
      <protection/>
    </xf>
    <xf numFmtId="0" fontId="68" fillId="33" borderId="0" xfId="0" applyFont="1" applyFill="1" applyAlignment="1" applyProtection="1">
      <alignment vertical="top"/>
      <protection/>
    </xf>
    <xf numFmtId="0" fontId="68" fillId="0" borderId="0" xfId="0" applyFont="1" applyAlignment="1" applyProtection="1">
      <alignment vertical="top"/>
      <protection/>
    </xf>
    <xf numFmtId="0" fontId="69" fillId="33" borderId="14" xfId="0" applyFont="1" applyFill="1" applyBorder="1" applyAlignment="1" applyProtection="1">
      <alignment horizontal="left" vertical="top"/>
      <protection/>
    </xf>
    <xf numFmtId="0" fontId="69" fillId="33" borderId="15" xfId="0" applyFont="1" applyFill="1" applyBorder="1" applyAlignment="1" applyProtection="1">
      <alignment vertical="top"/>
      <protection/>
    </xf>
    <xf numFmtId="0" fontId="68" fillId="33" borderId="14" xfId="0" applyFont="1" applyFill="1" applyBorder="1" applyAlignment="1" applyProtection="1">
      <alignment horizontal="left" vertical="top"/>
      <protection/>
    </xf>
    <xf numFmtId="0" fontId="68" fillId="33" borderId="15" xfId="0" applyFont="1" applyFill="1" applyBorder="1" applyAlignment="1" applyProtection="1">
      <alignment vertical="top"/>
      <protection/>
    </xf>
    <xf numFmtId="0" fontId="69" fillId="0" borderId="0" xfId="0" applyFont="1" applyAlignment="1" applyProtection="1">
      <alignment horizontal="left"/>
      <protection/>
    </xf>
    <xf numFmtId="0" fontId="68" fillId="33" borderId="13" xfId="0" applyFont="1" applyFill="1" applyBorder="1" applyAlignment="1" applyProtection="1">
      <alignment vertical="top" wrapText="1"/>
      <protection/>
    </xf>
    <xf numFmtId="0" fontId="68" fillId="33" borderId="12" xfId="0" applyFont="1" applyFill="1" applyBorder="1" applyAlignment="1" applyProtection="1">
      <alignment vertical="top" wrapText="1"/>
      <protection/>
    </xf>
    <xf numFmtId="0" fontId="71" fillId="0" borderId="0" xfId="0" applyFont="1" applyFill="1" applyAlignment="1" applyProtection="1">
      <alignment/>
      <protection/>
    </xf>
    <xf numFmtId="0" fontId="69" fillId="33" borderId="0" xfId="0" applyFont="1" applyFill="1" applyBorder="1" applyAlignment="1" applyProtection="1">
      <alignment horizontal="justify" vertical="center" wrapText="1"/>
      <protection/>
    </xf>
    <xf numFmtId="0" fontId="69" fillId="33" borderId="14" xfId="0" applyFont="1" applyFill="1" applyBorder="1" applyAlignment="1" applyProtection="1">
      <alignment horizontal="justify" vertical="center" wrapText="1"/>
      <protection/>
    </xf>
    <xf numFmtId="0" fontId="69" fillId="33" borderId="11" xfId="0" applyFont="1" applyFill="1" applyBorder="1" applyAlignment="1" applyProtection="1">
      <alignment horizontal="justify" vertical="center" wrapText="1"/>
      <protection/>
    </xf>
    <xf numFmtId="0" fontId="69" fillId="33" borderId="15" xfId="0" applyFont="1" applyFill="1" applyBorder="1" applyAlignment="1" applyProtection="1">
      <alignment horizontal="justify" vertical="center" wrapText="1"/>
      <protection/>
    </xf>
    <xf numFmtId="0" fontId="68" fillId="33" borderId="25" xfId="0" applyFont="1" applyFill="1" applyBorder="1" applyAlignment="1" applyProtection="1">
      <alignment horizontal="justify" vertical="center" wrapText="1"/>
      <protection/>
    </xf>
    <xf numFmtId="0" fontId="68" fillId="33" borderId="25" xfId="0" applyFont="1" applyFill="1" applyBorder="1" applyAlignment="1" applyProtection="1">
      <alignment horizontal="left" vertical="center" wrapText="1"/>
      <protection/>
    </xf>
    <xf numFmtId="0" fontId="76" fillId="33" borderId="0" xfId="0" applyFont="1" applyFill="1" applyAlignment="1" applyProtection="1">
      <alignment/>
      <protection/>
    </xf>
    <xf numFmtId="0" fontId="10" fillId="16" borderId="21" xfId="0" applyFont="1" applyFill="1" applyBorder="1" applyAlignment="1" applyProtection="1">
      <alignment horizontal="center" vertical="center"/>
      <protection/>
    </xf>
    <xf numFmtId="166" fontId="8" fillId="16" borderId="22" xfId="48" applyNumberFormat="1" applyFont="1" applyFill="1" applyBorder="1" applyAlignment="1" applyProtection="1">
      <alignment horizontal="center" vertical="center"/>
      <protection/>
    </xf>
    <xf numFmtId="0" fontId="8" fillId="16" borderId="22" xfId="54" applyFont="1" applyFill="1" applyBorder="1" applyAlignment="1" applyProtection="1">
      <alignment horizontal="center" vertical="center"/>
      <protection/>
    </xf>
    <xf numFmtId="0" fontId="8" fillId="16" borderId="23" xfId="54" applyFont="1" applyFill="1" applyBorder="1" applyAlignment="1" applyProtection="1">
      <alignment horizontal="center" vertical="center"/>
      <protection/>
    </xf>
    <xf numFmtId="0" fontId="8" fillId="16" borderId="10" xfId="0" applyFont="1" applyFill="1" applyBorder="1" applyAlignment="1" applyProtection="1">
      <alignment horizontal="centerContinuous"/>
      <protection/>
    </xf>
    <xf numFmtId="0" fontId="10" fillId="16" borderId="17" xfId="0" applyFont="1" applyFill="1" applyBorder="1" applyAlignment="1" applyProtection="1">
      <alignment/>
      <protection/>
    </xf>
    <xf numFmtId="166" fontId="8" fillId="16" borderId="0" xfId="48" applyNumberFormat="1" applyFont="1" applyFill="1" applyBorder="1" applyAlignment="1" applyProtection="1">
      <alignment horizontal="center"/>
      <protection/>
    </xf>
    <xf numFmtId="0" fontId="10" fillId="16" borderId="13" xfId="0" applyFont="1" applyFill="1" applyBorder="1" applyAlignment="1" applyProtection="1">
      <alignment/>
      <protection/>
    </xf>
    <xf numFmtId="0" fontId="68" fillId="0" borderId="0" xfId="0" applyFont="1" applyFill="1" applyBorder="1" applyAlignment="1" applyProtection="1">
      <alignment/>
      <protection/>
    </xf>
    <xf numFmtId="0" fontId="67" fillId="33" borderId="0" xfId="0" applyFont="1" applyFill="1" applyAlignment="1" applyProtection="1">
      <alignment/>
      <protection/>
    </xf>
    <xf numFmtId="0" fontId="77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>
      <alignment/>
    </xf>
    <xf numFmtId="0" fontId="10" fillId="0" borderId="0" xfId="0" applyFont="1" applyFill="1" applyAlignment="1" applyProtection="1">
      <alignment/>
      <protection/>
    </xf>
    <xf numFmtId="0" fontId="78" fillId="33" borderId="0" xfId="0" applyFont="1" applyFill="1" applyAlignment="1" applyProtection="1">
      <alignment/>
      <protection/>
    </xf>
    <xf numFmtId="0" fontId="78" fillId="33" borderId="0" xfId="0" applyFont="1" applyFill="1" applyAlignment="1" applyProtection="1">
      <alignment horizontal="left" indent="5"/>
      <protection/>
    </xf>
    <xf numFmtId="0" fontId="19" fillId="33" borderId="0" xfId="46" applyFont="1" applyFill="1" applyAlignment="1" applyProtection="1">
      <alignment horizontal="left" indent="5"/>
      <protection/>
    </xf>
    <xf numFmtId="0" fontId="8" fillId="0" borderId="0" xfId="0" applyFont="1" applyFill="1" applyAlignment="1" applyProtection="1">
      <alignment horizontal="right" indent="1"/>
      <protection/>
    </xf>
    <xf numFmtId="4" fontId="69" fillId="4" borderId="0" xfId="48" applyNumberFormat="1" applyFont="1" applyFill="1" applyBorder="1" applyAlignment="1" applyProtection="1">
      <alignment/>
      <protection locked="0"/>
    </xf>
    <xf numFmtId="0" fontId="2" fillId="16" borderId="24" xfId="0" applyFont="1" applyFill="1" applyBorder="1" applyAlignment="1" applyProtection="1">
      <alignment horizontal="center" vertical="center" wrapText="1"/>
      <protection/>
    </xf>
    <xf numFmtId="4" fontId="69" fillId="4" borderId="13" xfId="48" applyNumberFormat="1" applyFont="1" applyFill="1" applyBorder="1" applyAlignment="1" applyProtection="1">
      <alignment/>
      <protection locked="0"/>
    </xf>
    <xf numFmtId="4" fontId="69" fillId="4" borderId="11" xfId="48" applyNumberFormat="1" applyFont="1" applyFill="1" applyBorder="1" applyAlignment="1" applyProtection="1">
      <alignment/>
      <protection locked="0"/>
    </xf>
    <xf numFmtId="4" fontId="69" fillId="4" borderId="15" xfId="48" applyNumberFormat="1" applyFont="1" applyFill="1" applyBorder="1" applyAlignment="1" applyProtection="1">
      <alignment/>
      <protection locked="0"/>
    </xf>
    <xf numFmtId="0" fontId="69" fillId="0" borderId="12" xfId="0" applyFont="1" applyBorder="1" applyAlignment="1" applyProtection="1">
      <alignment horizontal="center"/>
      <protection/>
    </xf>
    <xf numFmtId="0" fontId="69" fillId="0" borderId="0" xfId="0" applyFont="1" applyBorder="1" applyAlignment="1" applyProtection="1">
      <alignment/>
      <protection/>
    </xf>
    <xf numFmtId="0" fontId="69" fillId="0" borderId="14" xfId="0" applyFont="1" applyBorder="1" applyAlignment="1" applyProtection="1">
      <alignment horizontal="center"/>
      <protection/>
    </xf>
    <xf numFmtId="37" fontId="68" fillId="16" borderId="24" xfId="55" applyNumberFormat="1" applyFont="1" applyFill="1" applyBorder="1" applyAlignment="1" applyProtection="1">
      <alignment horizontal="center" wrapText="1"/>
      <protection/>
    </xf>
    <xf numFmtId="0" fontId="10" fillId="33" borderId="0" xfId="0" applyFont="1" applyFill="1" applyBorder="1" applyAlignment="1" applyProtection="1">
      <alignment horizontal="left" vertical="top" wrapText="1"/>
      <protection/>
    </xf>
    <xf numFmtId="0" fontId="68" fillId="0" borderId="0" xfId="0" applyFont="1" applyFill="1" applyBorder="1" applyAlignment="1" applyProtection="1">
      <alignment horizontal="right"/>
      <protection/>
    </xf>
    <xf numFmtId="0" fontId="20" fillId="33" borderId="0" xfId="46" applyFont="1" applyFill="1" applyAlignment="1" applyProtection="1">
      <alignment horizontal="left" indent="5"/>
      <protection/>
    </xf>
    <xf numFmtId="0" fontId="69" fillId="33" borderId="0" xfId="0" applyFont="1" applyFill="1" applyAlignment="1">
      <alignment/>
    </xf>
    <xf numFmtId="0" fontId="69" fillId="33" borderId="0" xfId="0" applyFont="1" applyFill="1" applyBorder="1" applyAlignment="1">
      <alignment/>
    </xf>
    <xf numFmtId="0" fontId="69" fillId="0" borderId="0" xfId="0" applyFont="1" applyAlignment="1">
      <alignment/>
    </xf>
    <xf numFmtId="0" fontId="68" fillId="33" borderId="0" xfId="0" applyFont="1" applyFill="1" applyBorder="1" applyAlignment="1">
      <alignment/>
    </xf>
    <xf numFmtId="0" fontId="69" fillId="33" borderId="12" xfId="0" applyFont="1" applyFill="1" applyBorder="1" applyAlignment="1">
      <alignment/>
    </xf>
    <xf numFmtId="0" fontId="68" fillId="33" borderId="12" xfId="0" applyFont="1" applyFill="1" applyBorder="1" applyAlignment="1">
      <alignment vertical="center"/>
    </xf>
    <xf numFmtId="170" fontId="69" fillId="33" borderId="0" xfId="0" applyNumberFormat="1" applyFont="1" applyFill="1" applyBorder="1" applyAlignment="1">
      <alignment/>
    </xf>
    <xf numFmtId="0" fontId="69" fillId="0" borderId="0" xfId="0" applyFont="1" applyFill="1" applyAlignment="1">
      <alignment/>
    </xf>
    <xf numFmtId="0" fontId="68" fillId="33" borderId="12" xfId="0" applyFont="1" applyFill="1" applyBorder="1" applyAlignment="1">
      <alignment wrapText="1"/>
    </xf>
    <xf numFmtId="0" fontId="69" fillId="33" borderId="12" xfId="0" applyFont="1" applyFill="1" applyBorder="1" applyAlignment="1">
      <alignment vertical="center"/>
    </xf>
    <xf numFmtId="0" fontId="69" fillId="33" borderId="0" xfId="0" applyFont="1" applyFill="1" applyAlignment="1">
      <alignment vertical="center"/>
    </xf>
    <xf numFmtId="0" fontId="69" fillId="0" borderId="0" xfId="0" applyFont="1" applyAlignment="1">
      <alignment vertical="center"/>
    </xf>
    <xf numFmtId="0" fontId="69" fillId="33" borderId="14" xfId="0" applyFont="1" applyFill="1" applyBorder="1" applyAlignment="1">
      <alignment vertical="center"/>
    </xf>
    <xf numFmtId="0" fontId="69" fillId="33" borderId="0" xfId="0" applyFont="1" applyFill="1" applyBorder="1" applyAlignment="1">
      <alignment vertical="center"/>
    </xf>
    <xf numFmtId="0" fontId="69" fillId="33" borderId="0" xfId="0" applyFont="1" applyFill="1" applyBorder="1" applyAlignment="1">
      <alignment wrapText="1"/>
    </xf>
    <xf numFmtId="0" fontId="68" fillId="16" borderId="24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/>
    </xf>
    <xf numFmtId="3" fontId="69" fillId="33" borderId="16" xfId="0" applyNumberFormat="1" applyFont="1" applyFill="1" applyBorder="1" applyAlignment="1">
      <alignment/>
    </xf>
    <xf numFmtId="3" fontId="69" fillId="33" borderId="18" xfId="0" applyNumberFormat="1" applyFont="1" applyFill="1" applyBorder="1" applyAlignment="1">
      <alignment/>
    </xf>
    <xf numFmtId="3" fontId="69" fillId="33" borderId="17" xfId="0" applyNumberFormat="1" applyFont="1" applyFill="1" applyBorder="1" applyAlignment="1">
      <alignment/>
    </xf>
    <xf numFmtId="3" fontId="69" fillId="33" borderId="12" xfId="0" applyNumberFormat="1" applyFont="1" applyFill="1" applyBorder="1" applyAlignment="1">
      <alignment/>
    </xf>
    <xf numFmtId="3" fontId="69" fillId="33" borderId="19" xfId="0" applyNumberFormat="1" applyFont="1" applyFill="1" applyBorder="1" applyAlignment="1">
      <alignment wrapText="1"/>
    </xf>
    <xf numFmtId="3" fontId="69" fillId="33" borderId="0" xfId="0" applyNumberFormat="1" applyFont="1" applyFill="1" applyBorder="1" applyAlignment="1">
      <alignment wrapText="1"/>
    </xf>
    <xf numFmtId="3" fontId="69" fillId="33" borderId="12" xfId="0" applyNumberFormat="1" applyFont="1" applyFill="1" applyBorder="1" applyAlignment="1">
      <alignment wrapText="1"/>
    </xf>
    <xf numFmtId="3" fontId="69" fillId="33" borderId="13" xfId="0" applyNumberFormat="1" applyFont="1" applyFill="1" applyBorder="1" applyAlignment="1">
      <alignment/>
    </xf>
    <xf numFmtId="3" fontId="68" fillId="33" borderId="12" xfId="0" applyNumberFormat="1" applyFont="1" applyFill="1" applyBorder="1" applyAlignment="1">
      <alignment wrapText="1"/>
    </xf>
    <xf numFmtId="3" fontId="68" fillId="33" borderId="19" xfId="0" applyNumberFormat="1" applyFont="1" applyFill="1" applyBorder="1" applyAlignment="1">
      <alignment wrapText="1"/>
    </xf>
    <xf numFmtId="3" fontId="68" fillId="33" borderId="0" xfId="0" applyNumberFormat="1" applyFont="1" applyFill="1" applyBorder="1" applyAlignment="1">
      <alignment wrapText="1"/>
    </xf>
    <xf numFmtId="3" fontId="68" fillId="33" borderId="13" xfId="0" applyNumberFormat="1" applyFont="1" applyFill="1" applyBorder="1" applyAlignment="1">
      <alignment wrapText="1"/>
    </xf>
    <xf numFmtId="3" fontId="69" fillId="4" borderId="12" xfId="0" applyNumberFormat="1" applyFont="1" applyFill="1" applyBorder="1" applyAlignment="1">
      <alignment/>
    </xf>
    <xf numFmtId="3" fontId="69" fillId="4" borderId="19" xfId="0" applyNumberFormat="1" applyFont="1" applyFill="1" applyBorder="1" applyAlignment="1">
      <alignment/>
    </xf>
    <xf numFmtId="3" fontId="69" fillId="33" borderId="19" xfId="0" applyNumberFormat="1" applyFont="1" applyFill="1" applyBorder="1" applyAlignment="1">
      <alignment/>
    </xf>
    <xf numFmtId="3" fontId="69" fillId="33" borderId="0" xfId="0" applyNumberFormat="1" applyFont="1" applyFill="1" applyBorder="1" applyAlignment="1">
      <alignment/>
    </xf>
    <xf numFmtId="0" fontId="69" fillId="33" borderId="12" xfId="0" applyFont="1" applyFill="1" applyBorder="1" applyAlignment="1">
      <alignment wrapText="1"/>
    </xf>
    <xf numFmtId="3" fontId="69" fillId="33" borderId="13" xfId="0" applyNumberFormat="1" applyFont="1" applyFill="1" applyBorder="1" applyAlignment="1">
      <alignment wrapText="1"/>
    </xf>
    <xf numFmtId="0" fontId="69" fillId="33" borderId="0" xfId="0" applyFont="1" applyFill="1" applyBorder="1" applyAlignment="1">
      <alignment horizontal="center"/>
    </xf>
    <xf numFmtId="0" fontId="68" fillId="33" borderId="12" xfId="0" applyFont="1" applyFill="1" applyBorder="1" applyAlignment="1">
      <alignment/>
    </xf>
    <xf numFmtId="0" fontId="69" fillId="33" borderId="14" xfId="0" applyFont="1" applyFill="1" applyBorder="1" applyAlignment="1">
      <alignment/>
    </xf>
    <xf numFmtId="0" fontId="69" fillId="33" borderId="12" xfId="0" applyFont="1" applyFill="1" applyBorder="1" applyAlignment="1">
      <alignment/>
    </xf>
    <xf numFmtId="0" fontId="69" fillId="33" borderId="11" xfId="0" applyFont="1" applyFill="1" applyBorder="1" applyAlignment="1">
      <alignment/>
    </xf>
    <xf numFmtId="0" fontId="69" fillId="33" borderId="15" xfId="0" applyFont="1" applyFill="1" applyBorder="1" applyAlignment="1">
      <alignment/>
    </xf>
    <xf numFmtId="0" fontId="68" fillId="33" borderId="0" xfId="0" applyFont="1" applyFill="1" applyBorder="1" applyAlignment="1">
      <alignment horizontal="center"/>
    </xf>
    <xf numFmtId="3" fontId="69" fillId="33" borderId="14" xfId="0" applyNumberFormat="1" applyFont="1" applyFill="1" applyBorder="1" applyAlignment="1">
      <alignment/>
    </xf>
    <xf numFmtId="3" fontId="69" fillId="33" borderId="11" xfId="0" applyNumberFormat="1" applyFont="1" applyFill="1" applyBorder="1" applyAlignment="1">
      <alignment/>
    </xf>
    <xf numFmtId="3" fontId="68" fillId="16" borderId="21" xfId="0" applyNumberFormat="1" applyFont="1" applyFill="1" applyBorder="1" applyAlignment="1">
      <alignment horizontal="center" vertical="center" wrapText="1"/>
    </xf>
    <xf numFmtId="3" fontId="68" fillId="16" borderId="22" xfId="0" applyNumberFormat="1" applyFont="1" applyFill="1" applyBorder="1" applyAlignment="1">
      <alignment horizontal="center" vertical="center" wrapText="1"/>
    </xf>
    <xf numFmtId="3" fontId="68" fillId="33" borderId="0" xfId="0" applyNumberFormat="1" applyFont="1" applyFill="1" applyBorder="1" applyAlignment="1">
      <alignment/>
    </xf>
    <xf numFmtId="3" fontId="69" fillId="4" borderId="13" xfId="0" applyNumberFormat="1" applyFont="1" applyFill="1" applyBorder="1" applyAlignment="1">
      <alignment/>
    </xf>
    <xf numFmtId="3" fontId="69" fillId="4" borderId="13" xfId="0" applyNumberFormat="1" applyFont="1" applyFill="1" applyBorder="1" applyAlignment="1">
      <alignment wrapText="1"/>
    </xf>
    <xf numFmtId="3" fontId="69" fillId="4" borderId="12" xfId="0" applyNumberFormat="1" applyFont="1" applyFill="1" applyBorder="1" applyAlignment="1">
      <alignment wrapText="1"/>
    </xf>
    <xf numFmtId="0" fontId="68" fillId="16" borderId="18" xfId="0" applyFont="1" applyFill="1" applyBorder="1" applyAlignment="1">
      <alignment horizontal="center" vertical="center" wrapText="1"/>
    </xf>
    <xf numFmtId="0" fontId="69" fillId="33" borderId="2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3" fontId="69" fillId="33" borderId="12" xfId="0" applyNumberFormat="1" applyFont="1" applyFill="1" applyBorder="1" applyAlignment="1">
      <alignment vertical="center" wrapText="1"/>
    </xf>
    <xf numFmtId="3" fontId="68" fillId="33" borderId="20" xfId="0" applyNumberFormat="1" applyFont="1" applyFill="1" applyBorder="1" applyAlignment="1">
      <alignment vertical="center"/>
    </xf>
    <xf numFmtId="3" fontId="68" fillId="33" borderId="12" xfId="0" applyNumberFormat="1" applyFont="1" applyFill="1" applyBorder="1" applyAlignment="1">
      <alignment vertical="center"/>
    </xf>
    <xf numFmtId="3" fontId="69" fillId="33" borderId="12" xfId="0" applyNumberFormat="1" applyFont="1" applyFill="1" applyBorder="1" applyAlignment="1">
      <alignment vertical="center"/>
    </xf>
    <xf numFmtId="3" fontId="69" fillId="33" borderId="0" xfId="0" applyNumberFormat="1" applyFont="1" applyFill="1" applyBorder="1" applyAlignment="1">
      <alignment vertical="center"/>
    </xf>
    <xf numFmtId="3" fontId="69" fillId="33" borderId="0" xfId="0" applyNumberFormat="1" applyFont="1" applyFill="1" applyBorder="1" applyAlignment="1">
      <alignment vertical="center" wrapText="1"/>
    </xf>
    <xf numFmtId="0" fontId="69" fillId="33" borderId="0" xfId="0" applyFont="1" applyFill="1" applyBorder="1" applyAlignment="1">
      <alignment vertical="center" wrapText="1"/>
    </xf>
    <xf numFmtId="0" fontId="68" fillId="33" borderId="0" xfId="0" applyFont="1" applyFill="1" applyBorder="1" applyAlignment="1">
      <alignment/>
    </xf>
    <xf numFmtId="3" fontId="68" fillId="33" borderId="14" xfId="0" applyNumberFormat="1" applyFont="1" applyFill="1" applyBorder="1" applyAlignment="1">
      <alignment vertical="center"/>
    </xf>
    <xf numFmtId="3" fontId="68" fillId="33" borderId="0" xfId="0" applyNumberFormat="1" applyFont="1" applyFill="1" applyBorder="1" applyAlignment="1">
      <alignment vertical="center"/>
    </xf>
    <xf numFmtId="0" fontId="68" fillId="33" borderId="0" xfId="0" applyFont="1" applyFill="1" applyBorder="1" applyAlignment="1">
      <alignment wrapText="1"/>
    </xf>
    <xf numFmtId="0" fontId="69" fillId="33" borderId="11" xfId="0" applyFont="1" applyFill="1" applyBorder="1" applyAlignment="1">
      <alignment vertical="center"/>
    </xf>
    <xf numFmtId="3" fontId="68" fillId="33" borderId="16" xfId="0" applyNumberFormat="1" applyFont="1" applyFill="1" applyBorder="1" applyAlignment="1">
      <alignment/>
    </xf>
    <xf numFmtId="3" fontId="68" fillId="33" borderId="10" xfId="0" applyNumberFormat="1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68" fillId="0" borderId="12" xfId="0" applyFont="1" applyFill="1" applyBorder="1" applyAlignment="1">
      <alignment/>
    </xf>
    <xf numFmtId="0" fontId="69" fillId="33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8" fillId="33" borderId="11" xfId="0" applyFont="1" applyFill="1" applyBorder="1" applyAlignment="1" applyProtection="1">
      <alignment/>
      <protection/>
    </xf>
    <xf numFmtId="0" fontId="68" fillId="33" borderId="0" xfId="0" applyFont="1" applyFill="1" applyBorder="1" applyAlignment="1" applyProtection="1">
      <alignment/>
      <protection/>
    </xf>
    <xf numFmtId="171" fontId="68" fillId="33" borderId="0" xfId="0" applyNumberFormat="1" applyFont="1" applyFill="1" applyBorder="1" applyAlignment="1">
      <alignment/>
    </xf>
    <xf numFmtId="0" fontId="69" fillId="33" borderId="0" xfId="0" applyFont="1" applyFill="1" applyAlignment="1">
      <alignment horizontal="left"/>
    </xf>
    <xf numFmtId="0" fontId="69" fillId="0" borderId="0" xfId="0" applyFont="1" applyAlignment="1">
      <alignment horizontal="left"/>
    </xf>
    <xf numFmtId="0" fontId="69" fillId="33" borderId="0" xfId="0" applyFont="1" applyFill="1" applyBorder="1" applyAlignment="1">
      <alignment horizontal="left"/>
    </xf>
    <xf numFmtId="171" fontId="68" fillId="33" borderId="0" xfId="0" applyNumberFormat="1" applyFont="1" applyFill="1" applyBorder="1" applyAlignment="1">
      <alignment horizontal="left"/>
    </xf>
    <xf numFmtId="0" fontId="68" fillId="33" borderId="0" xfId="0" applyFont="1" applyFill="1" applyBorder="1" applyAlignment="1">
      <alignment vertical="center"/>
    </xf>
    <xf numFmtId="0" fontId="68" fillId="33" borderId="0" xfId="0" applyFont="1" applyFill="1" applyBorder="1" applyAlignment="1" applyProtection="1">
      <alignment horizontal="right"/>
      <protection/>
    </xf>
    <xf numFmtId="0" fontId="8" fillId="33" borderId="0" xfId="46" applyFont="1" applyFill="1" applyAlignment="1" applyProtection="1">
      <alignment/>
      <protection/>
    </xf>
    <xf numFmtId="0" fontId="69" fillId="0" borderId="12" xfId="0" applyFont="1" applyFill="1" applyBorder="1" applyAlignment="1" applyProtection="1">
      <alignment horizontal="center" vertical="center"/>
      <protection/>
    </xf>
    <xf numFmtId="0" fontId="69" fillId="0" borderId="12" xfId="0" applyFont="1" applyFill="1" applyBorder="1" applyAlignment="1" applyProtection="1" quotePrefix="1">
      <alignment horizontal="center" vertical="center"/>
      <protection/>
    </xf>
    <xf numFmtId="49" fontId="69" fillId="0" borderId="12" xfId="0" applyNumberFormat="1" applyFont="1" applyFill="1" applyBorder="1" applyAlignment="1" applyProtection="1" quotePrefix="1">
      <alignment horizontal="center" vertical="center"/>
      <protection/>
    </xf>
    <xf numFmtId="0" fontId="68" fillId="0" borderId="0" xfId="0" applyFont="1" applyFill="1" applyBorder="1" applyAlignment="1" applyProtection="1">
      <alignment vertical="center"/>
      <protection/>
    </xf>
    <xf numFmtId="0" fontId="68" fillId="0" borderId="0" xfId="0" applyFont="1" applyFill="1" applyBorder="1" applyAlignment="1" applyProtection="1">
      <alignment horizontal="left" vertical="center" indent="1"/>
      <protection/>
    </xf>
    <xf numFmtId="0" fontId="69" fillId="0" borderId="0" xfId="0" applyFont="1" applyFill="1" applyBorder="1" applyAlignment="1" applyProtection="1">
      <alignment horizontal="left" vertical="center" indent="1"/>
      <protection/>
    </xf>
    <xf numFmtId="0" fontId="69" fillId="0" borderId="0" xfId="0" applyFont="1" applyFill="1" applyBorder="1" applyAlignment="1" applyProtection="1">
      <alignment horizontal="left" vertical="center" wrapText="1" indent="1"/>
      <protection/>
    </xf>
    <xf numFmtId="0" fontId="69" fillId="0" borderId="0" xfId="0" applyFont="1" applyFill="1" applyBorder="1" applyAlignment="1" applyProtection="1">
      <alignment horizontal="left" vertical="center" indent="2"/>
      <protection/>
    </xf>
    <xf numFmtId="0" fontId="69" fillId="0" borderId="0" xfId="0" applyFont="1" applyFill="1" applyBorder="1" applyAlignment="1" applyProtection="1">
      <alignment horizontal="left" vertical="center" wrapText="1" indent="2"/>
      <protection/>
    </xf>
    <xf numFmtId="0" fontId="69" fillId="0" borderId="0" xfId="0" applyFont="1" applyBorder="1" applyAlignment="1" applyProtection="1">
      <alignment horizontal="left" indent="1"/>
      <protection/>
    </xf>
    <xf numFmtId="0" fontId="68" fillId="0" borderId="0" xfId="0" applyFont="1" applyBorder="1" applyAlignment="1" applyProtection="1">
      <alignment/>
      <protection/>
    </xf>
    <xf numFmtId="0" fontId="69" fillId="0" borderId="11" xfId="0" applyFont="1" applyBorder="1" applyAlignment="1" applyProtection="1">
      <alignment horizontal="left" indent="1"/>
      <protection/>
    </xf>
    <xf numFmtId="0" fontId="68" fillId="33" borderId="0" xfId="0" applyFont="1" applyFill="1" applyBorder="1" applyAlignment="1">
      <alignment horizontal="center" wrapText="1"/>
    </xf>
    <xf numFmtId="0" fontId="68" fillId="16" borderId="21" xfId="0" applyFont="1" applyFill="1" applyBorder="1" applyAlignment="1">
      <alignment horizontal="center" vertical="center" wrapText="1"/>
    </xf>
    <xf numFmtId="0" fontId="68" fillId="16" borderId="23" xfId="0" applyFont="1" applyFill="1" applyBorder="1" applyAlignment="1">
      <alignment horizontal="center" vertical="center" wrapText="1"/>
    </xf>
    <xf numFmtId="0" fontId="68" fillId="16" borderId="24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/>
    </xf>
    <xf numFmtId="4" fontId="69" fillId="33" borderId="0" xfId="48" applyNumberFormat="1" applyFont="1" applyFill="1" applyBorder="1" applyAlignment="1" applyProtection="1">
      <alignment/>
      <protection locked="0"/>
    </xf>
    <xf numFmtId="4" fontId="69" fillId="33" borderId="13" xfId="48" applyNumberFormat="1" applyFont="1" applyFill="1" applyBorder="1" applyAlignment="1" applyProtection="1">
      <alignment/>
      <protection locked="0"/>
    </xf>
    <xf numFmtId="0" fontId="68" fillId="33" borderId="0" xfId="0" applyFont="1" applyFill="1" applyBorder="1" applyAlignment="1" applyProtection="1">
      <alignment horizontal="left" vertical="center" indent="1"/>
      <protection/>
    </xf>
    <xf numFmtId="0" fontId="68" fillId="33" borderId="0" xfId="0" applyFont="1" applyFill="1" applyBorder="1" applyAlignment="1" applyProtection="1">
      <alignment vertical="center"/>
      <protection/>
    </xf>
    <xf numFmtId="0" fontId="69" fillId="33" borderId="0" xfId="0" applyFont="1" applyFill="1" applyBorder="1" applyAlignment="1">
      <alignment horizontal="center" wrapText="1"/>
    </xf>
    <xf numFmtId="0" fontId="68" fillId="33" borderId="0" xfId="0" applyFont="1" applyFill="1" applyAlignment="1">
      <alignment/>
    </xf>
    <xf numFmtId="0" fontId="68" fillId="0" borderId="0" xfId="0" applyFont="1" applyBorder="1" applyAlignment="1" applyProtection="1">
      <alignment horizontal="center"/>
      <protection/>
    </xf>
    <xf numFmtId="0" fontId="68" fillId="0" borderId="0" xfId="0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68" fillId="33" borderId="0" xfId="0" applyFont="1" applyFill="1" applyAlignment="1">
      <alignment horizontal="left"/>
    </xf>
    <xf numFmtId="0" fontId="69" fillId="33" borderId="0" xfId="0" applyFont="1" applyFill="1" applyAlignment="1">
      <alignment wrapText="1"/>
    </xf>
    <xf numFmtId="0" fontId="68" fillId="33" borderId="0" xfId="0" applyFont="1" applyFill="1" applyAlignment="1">
      <alignment wrapText="1"/>
    </xf>
    <xf numFmtId="0" fontId="69" fillId="0" borderId="0" xfId="0" applyFont="1" applyAlignment="1">
      <alignment wrapText="1"/>
    </xf>
    <xf numFmtId="0" fontId="10" fillId="34" borderId="11" xfId="0" applyFont="1" applyFill="1" applyBorder="1" applyAlignment="1" applyProtection="1">
      <alignment horizontal="center"/>
      <protection locked="0"/>
    </xf>
    <xf numFmtId="3" fontId="74" fillId="34" borderId="19" xfId="0" applyNumberFormat="1" applyFont="1" applyFill="1" applyBorder="1" applyAlignment="1" applyProtection="1">
      <alignment vertical="center" wrapText="1"/>
      <protection locked="0"/>
    </xf>
    <xf numFmtId="3" fontId="69" fillId="33" borderId="12" xfId="0" applyNumberFormat="1" applyFont="1" applyFill="1" applyBorder="1" applyAlignment="1" applyProtection="1">
      <alignment/>
      <protection locked="0"/>
    </xf>
    <xf numFmtId="3" fontId="69" fillId="4" borderId="12" xfId="0" applyNumberFormat="1" applyFont="1" applyFill="1" applyBorder="1" applyAlignment="1" applyProtection="1">
      <alignment/>
      <protection locked="0"/>
    </xf>
    <xf numFmtId="3" fontId="69" fillId="4" borderId="19" xfId="0" applyNumberFormat="1" applyFont="1" applyFill="1" applyBorder="1" applyAlignment="1" applyProtection="1">
      <alignment/>
      <protection locked="0"/>
    </xf>
    <xf numFmtId="3" fontId="69" fillId="4" borderId="0" xfId="0" applyNumberFormat="1" applyFont="1" applyFill="1" applyBorder="1" applyAlignment="1" applyProtection="1">
      <alignment/>
      <protection locked="0"/>
    </xf>
    <xf numFmtId="3" fontId="69" fillId="33" borderId="19" xfId="0" applyNumberFormat="1" applyFont="1" applyFill="1" applyBorder="1" applyAlignment="1" applyProtection="1">
      <alignment/>
      <protection locked="0"/>
    </xf>
    <xf numFmtId="3" fontId="69" fillId="33" borderId="0" xfId="0" applyNumberFormat="1" applyFont="1" applyFill="1" applyBorder="1" applyAlignment="1" applyProtection="1">
      <alignment/>
      <protection locked="0"/>
    </xf>
    <xf numFmtId="3" fontId="69" fillId="4" borderId="13" xfId="0" applyNumberFormat="1" applyFont="1" applyFill="1" applyBorder="1" applyAlignment="1" applyProtection="1">
      <alignment/>
      <protection locked="0"/>
    </xf>
    <xf numFmtId="3" fontId="69" fillId="4" borderId="12" xfId="0" applyNumberFormat="1" applyFont="1" applyFill="1" applyBorder="1" applyAlignment="1" applyProtection="1">
      <alignment wrapText="1"/>
      <protection locked="0"/>
    </xf>
    <xf numFmtId="3" fontId="69" fillId="4" borderId="19" xfId="0" applyNumberFormat="1" applyFont="1" applyFill="1" applyBorder="1" applyAlignment="1" applyProtection="1">
      <alignment wrapText="1"/>
      <protection locked="0"/>
    </xf>
    <xf numFmtId="3" fontId="69" fillId="4" borderId="13" xfId="0" applyNumberFormat="1" applyFont="1" applyFill="1" applyBorder="1" applyAlignment="1" applyProtection="1">
      <alignment wrapText="1"/>
      <protection locked="0"/>
    </xf>
    <xf numFmtId="3" fontId="69" fillId="4" borderId="12" xfId="0" applyNumberFormat="1" applyFont="1" applyFill="1" applyBorder="1" applyAlignment="1" applyProtection="1">
      <alignment vertical="center" wrapText="1"/>
      <protection locked="0"/>
    </xf>
    <xf numFmtId="3" fontId="69" fillId="4" borderId="19" xfId="0" applyNumberFormat="1" applyFont="1" applyFill="1" applyBorder="1" applyAlignment="1" applyProtection="1">
      <alignment vertical="center" wrapText="1"/>
      <protection locked="0"/>
    </xf>
    <xf numFmtId="0" fontId="68" fillId="16" borderId="24" xfId="0" applyFont="1" applyFill="1" applyBorder="1" applyAlignment="1" applyProtection="1">
      <alignment horizontal="center" vertical="center" wrapText="1"/>
      <protection/>
    </xf>
    <xf numFmtId="0" fontId="69" fillId="33" borderId="13" xfId="0" applyFont="1" applyFill="1" applyBorder="1" applyAlignment="1" applyProtection="1">
      <alignment horizontal="justify" vertical="center" wrapText="1"/>
      <protection/>
    </xf>
    <xf numFmtId="3" fontId="69" fillId="33" borderId="12" xfId="0" applyNumberFormat="1" applyFont="1" applyFill="1" applyBorder="1" applyAlignment="1">
      <alignment wrapText="1"/>
    </xf>
    <xf numFmtId="3" fontId="68" fillId="33" borderId="12" xfId="0" applyNumberFormat="1" applyFont="1" applyFill="1" applyBorder="1" applyAlignment="1">
      <alignment wrapText="1"/>
    </xf>
    <xf numFmtId="0" fontId="10" fillId="33" borderId="0" xfId="0" applyFont="1" applyFill="1" applyBorder="1" applyAlignment="1" applyProtection="1">
      <alignment horizontal="left" vertical="top" wrapText="1"/>
      <protection/>
    </xf>
    <xf numFmtId="37" fontId="68" fillId="16" borderId="24" xfId="55" applyNumberFormat="1" applyFont="1" applyFill="1" applyBorder="1" applyAlignment="1" applyProtection="1">
      <alignment horizontal="center" vertical="center"/>
      <protection/>
    </xf>
    <xf numFmtId="0" fontId="68" fillId="0" borderId="0" xfId="0" applyFont="1" applyFill="1" applyBorder="1" applyAlignment="1" applyProtection="1">
      <alignment horizontal="center"/>
      <protection/>
    </xf>
    <xf numFmtId="0" fontId="68" fillId="0" borderId="0" xfId="0" applyFont="1" applyFill="1" applyBorder="1" applyAlignment="1" applyProtection="1">
      <alignment horizontal="right"/>
      <protection/>
    </xf>
    <xf numFmtId="0" fontId="79" fillId="33" borderId="0" xfId="0" applyFont="1" applyFill="1" applyAlignment="1" applyProtection="1">
      <alignment horizontal="left" vertical="center" wrapText="1"/>
      <protection/>
    </xf>
    <xf numFmtId="0" fontId="80" fillId="33" borderId="0" xfId="0" applyFont="1" applyFill="1" applyAlignment="1" applyProtection="1">
      <alignment horizontal="left" vertical="center" wrapText="1"/>
      <protection/>
    </xf>
    <xf numFmtId="0" fontId="68" fillId="16" borderId="24" xfId="0" applyFont="1" applyFill="1" applyBorder="1" applyAlignment="1" applyProtection="1">
      <alignment horizontal="center" vertical="center" wrapText="1"/>
      <protection/>
    </xf>
    <xf numFmtId="0" fontId="23" fillId="33" borderId="0" xfId="0" applyFont="1" applyFill="1" applyBorder="1" applyAlignment="1" applyProtection="1">
      <alignment horizontal="left" vertical="top" wrapText="1"/>
      <protection/>
    </xf>
    <xf numFmtId="3" fontId="8" fillId="33" borderId="19" xfId="54" applyNumberFormat="1" applyFont="1" applyFill="1" applyBorder="1" applyAlignment="1" applyProtection="1">
      <alignment vertical="top"/>
      <protection/>
    </xf>
    <xf numFmtId="0" fontId="68" fillId="0" borderId="0" xfId="0" applyFont="1" applyAlignment="1">
      <alignment/>
    </xf>
    <xf numFmtId="0" fontId="68" fillId="33" borderId="13" xfId="0" applyFont="1" applyFill="1" applyBorder="1" applyAlignment="1" applyProtection="1">
      <alignment horizontal="justify" vertical="center" wrapText="1"/>
      <protection/>
    </xf>
    <xf numFmtId="168" fontId="68" fillId="0" borderId="0" xfId="0" applyNumberFormat="1" applyFont="1" applyFill="1" applyBorder="1" applyAlignment="1" applyProtection="1">
      <alignment horizontal="right"/>
      <protection/>
    </xf>
    <xf numFmtId="0" fontId="68" fillId="0" borderId="0" xfId="0" applyFont="1" applyFill="1" applyAlignment="1">
      <alignment/>
    </xf>
    <xf numFmtId="0" fontId="68" fillId="0" borderId="0" xfId="0" applyFont="1" applyAlignment="1">
      <alignment horizontal="left"/>
    </xf>
    <xf numFmtId="0" fontId="69" fillId="33" borderId="12" xfId="0" applyFont="1" applyFill="1" applyBorder="1" applyAlignment="1" applyProtection="1">
      <alignment horizontal="center"/>
      <protection/>
    </xf>
    <xf numFmtId="4" fontId="69" fillId="33" borderId="0" xfId="0" applyNumberFormat="1" applyFont="1" applyFill="1" applyAlignment="1" applyProtection="1">
      <alignment/>
      <protection/>
    </xf>
    <xf numFmtId="168" fontId="10" fillId="4" borderId="12" xfId="0" applyNumberFormat="1" applyFont="1" applyFill="1" applyBorder="1" applyAlignment="1" applyProtection="1">
      <alignment wrapText="1"/>
      <protection locked="0"/>
    </xf>
    <xf numFmtId="168" fontId="10" fillId="4" borderId="19" xfId="0" applyNumberFormat="1" applyFont="1" applyFill="1" applyBorder="1" applyAlignment="1" applyProtection="1">
      <alignment wrapText="1"/>
      <protection locked="0"/>
    </xf>
    <xf numFmtId="168" fontId="10" fillId="4" borderId="13" xfId="0" applyNumberFormat="1" applyFont="1" applyFill="1" applyBorder="1" applyAlignment="1" applyProtection="1">
      <alignment wrapText="1"/>
      <protection locked="0"/>
    </xf>
    <xf numFmtId="0" fontId="69" fillId="4" borderId="0" xfId="0" applyFont="1" applyFill="1" applyBorder="1" applyAlignment="1" applyProtection="1">
      <alignment/>
      <protection/>
    </xf>
    <xf numFmtId="0" fontId="68" fillId="4" borderId="0" xfId="0" applyFont="1" applyFill="1" applyBorder="1" applyAlignment="1" applyProtection="1">
      <alignment/>
      <protection/>
    </xf>
    <xf numFmtId="0" fontId="69" fillId="4" borderId="0" xfId="0" applyFont="1" applyFill="1" applyBorder="1" applyAlignment="1" applyProtection="1">
      <alignment horizontal="left" indent="1"/>
      <protection/>
    </xf>
    <xf numFmtId="0" fontId="69" fillId="4" borderId="11" xfId="0" applyFont="1" applyFill="1" applyBorder="1" applyAlignment="1" applyProtection="1">
      <alignment/>
      <protection/>
    </xf>
    <xf numFmtId="0" fontId="68" fillId="33" borderId="21" xfId="0" applyFont="1" applyFill="1" applyBorder="1" applyAlignment="1" applyProtection="1">
      <alignment horizontal="left" vertical="top"/>
      <protection/>
    </xf>
    <xf numFmtId="0" fontId="68" fillId="33" borderId="23" xfId="0" applyFont="1" applyFill="1" applyBorder="1" applyAlignment="1" applyProtection="1">
      <alignment vertical="top"/>
      <protection/>
    </xf>
    <xf numFmtId="0" fontId="68" fillId="33" borderId="26" xfId="0" applyFont="1" applyFill="1" applyBorder="1" applyAlignment="1" applyProtection="1">
      <alignment vertical="center"/>
      <protection/>
    </xf>
    <xf numFmtId="3" fontId="69" fillId="4" borderId="2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/>
      <protection/>
    </xf>
    <xf numFmtId="3" fontId="74" fillId="33" borderId="19" xfId="0" applyNumberFormat="1" applyFont="1" applyFill="1" applyBorder="1" applyAlignment="1" applyProtection="1">
      <alignment vertical="center" wrapText="1"/>
      <protection/>
    </xf>
    <xf numFmtId="168" fontId="8" fillId="33" borderId="12" xfId="0" applyNumberFormat="1" applyFont="1" applyFill="1" applyBorder="1" applyAlignment="1" applyProtection="1">
      <alignment wrapText="1"/>
      <protection/>
    </xf>
    <xf numFmtId="168" fontId="8" fillId="33" borderId="19" xfId="0" applyNumberFormat="1" applyFont="1" applyFill="1" applyBorder="1" applyAlignment="1" applyProtection="1">
      <alignment wrapText="1"/>
      <protection/>
    </xf>
    <xf numFmtId="168" fontId="8" fillId="33" borderId="13" xfId="0" applyNumberFormat="1" applyFont="1" applyFill="1" applyBorder="1" applyAlignment="1" applyProtection="1">
      <alignment wrapText="1"/>
      <protection/>
    </xf>
    <xf numFmtId="171" fontId="69" fillId="33" borderId="14" xfId="0" applyNumberFormat="1" applyFont="1" applyFill="1" applyBorder="1" applyAlignment="1" applyProtection="1">
      <alignment wrapText="1"/>
      <protection/>
    </xf>
    <xf numFmtId="171" fontId="69" fillId="33" borderId="20" xfId="0" applyNumberFormat="1" applyFont="1" applyFill="1" applyBorder="1" applyAlignment="1" applyProtection="1">
      <alignment wrapText="1"/>
      <protection/>
    </xf>
    <xf numFmtId="171" fontId="69" fillId="33" borderId="15" xfId="0" applyNumberFormat="1" applyFont="1" applyFill="1" applyBorder="1" applyAlignment="1" applyProtection="1">
      <alignment wrapText="1"/>
      <protection/>
    </xf>
    <xf numFmtId="171" fontId="69" fillId="33" borderId="12" xfId="0" applyNumberFormat="1" applyFont="1" applyFill="1" applyBorder="1" applyAlignment="1" applyProtection="1">
      <alignment wrapText="1"/>
      <protection/>
    </xf>
    <xf numFmtId="171" fontId="69" fillId="33" borderId="19" xfId="0" applyNumberFormat="1" applyFont="1" applyFill="1" applyBorder="1" applyAlignment="1" applyProtection="1">
      <alignment wrapText="1"/>
      <protection/>
    </xf>
    <xf numFmtId="171" fontId="69" fillId="33" borderId="13" xfId="0" applyNumberFormat="1" applyFont="1" applyFill="1" applyBorder="1" applyAlignment="1" applyProtection="1">
      <alignment wrapText="1"/>
      <protection/>
    </xf>
    <xf numFmtId="168" fontId="10" fillId="33" borderId="12" xfId="0" applyNumberFormat="1" applyFont="1" applyFill="1" applyBorder="1" applyAlignment="1" applyProtection="1">
      <alignment wrapText="1"/>
      <protection/>
    </xf>
    <xf numFmtId="168" fontId="10" fillId="33" borderId="19" xfId="0" applyNumberFormat="1" applyFont="1" applyFill="1" applyBorder="1" applyAlignment="1" applyProtection="1">
      <alignment wrapText="1"/>
      <protection/>
    </xf>
    <xf numFmtId="168" fontId="10" fillId="33" borderId="13" xfId="0" applyNumberFormat="1" applyFont="1" applyFill="1" applyBorder="1" applyAlignment="1" applyProtection="1">
      <alignment wrapText="1"/>
      <protection/>
    </xf>
    <xf numFmtId="168" fontId="10" fillId="33" borderId="12" xfId="0" applyNumberFormat="1" applyFont="1" applyFill="1" applyBorder="1" applyAlignment="1" applyProtection="1">
      <alignment vertical="center" wrapText="1"/>
      <protection/>
    </xf>
    <xf numFmtId="168" fontId="10" fillId="33" borderId="19" xfId="0" applyNumberFormat="1" applyFont="1" applyFill="1" applyBorder="1" applyAlignment="1" applyProtection="1">
      <alignment vertical="center" wrapText="1"/>
      <protection/>
    </xf>
    <xf numFmtId="0" fontId="69" fillId="33" borderId="19" xfId="0" applyFont="1" applyFill="1" applyBorder="1" applyAlignment="1" applyProtection="1">
      <alignment horizontal="right" vertical="center" wrapText="1"/>
      <protection/>
    </xf>
    <xf numFmtId="0" fontId="69" fillId="33" borderId="20" xfId="0" applyFont="1" applyFill="1" applyBorder="1" applyAlignment="1" applyProtection="1">
      <alignment horizontal="justify" vertical="center" wrapText="1"/>
      <protection/>
    </xf>
    <xf numFmtId="3" fontId="68" fillId="33" borderId="24" xfId="0" applyNumberFormat="1" applyFont="1" applyFill="1" applyBorder="1" applyAlignment="1" applyProtection="1">
      <alignment horizontal="right" vertical="top" wrapText="1"/>
      <protection/>
    </xf>
    <xf numFmtId="0" fontId="68" fillId="33" borderId="0" xfId="0" applyFont="1" applyFill="1" applyBorder="1" applyAlignment="1" applyProtection="1">
      <alignment horizontal="left"/>
      <protection/>
    </xf>
    <xf numFmtId="0" fontId="69" fillId="33" borderId="0" xfId="0" applyFont="1" applyFill="1" applyBorder="1" applyAlignment="1" applyProtection="1">
      <alignment horizontal="left"/>
      <protection/>
    </xf>
    <xf numFmtId="0" fontId="69" fillId="33" borderId="0" xfId="0" applyFont="1" applyFill="1" applyBorder="1" applyAlignment="1" applyProtection="1">
      <alignment horizontal="center"/>
      <protection/>
    </xf>
    <xf numFmtId="0" fontId="68" fillId="16" borderId="21" xfId="0" applyFont="1" applyFill="1" applyBorder="1" applyAlignment="1" applyProtection="1">
      <alignment horizontal="center" vertical="center" wrapText="1"/>
      <protection/>
    </xf>
    <xf numFmtId="0" fontId="68" fillId="16" borderId="23" xfId="0" applyFont="1" applyFill="1" applyBorder="1" applyAlignment="1" applyProtection="1">
      <alignment horizontal="center" vertical="center" wrapText="1"/>
      <protection/>
    </xf>
    <xf numFmtId="0" fontId="69" fillId="33" borderId="12" xfId="0" applyFont="1" applyFill="1" applyBorder="1" applyAlignment="1" applyProtection="1">
      <alignment horizontal="left"/>
      <protection/>
    </xf>
    <xf numFmtId="171" fontId="69" fillId="33" borderId="12" xfId="0" applyNumberFormat="1" applyFont="1" applyFill="1" applyBorder="1" applyAlignment="1" applyProtection="1">
      <alignment/>
      <protection/>
    </xf>
    <xf numFmtId="171" fontId="69" fillId="33" borderId="19" xfId="0" applyNumberFormat="1" applyFont="1" applyFill="1" applyBorder="1" applyAlignment="1" applyProtection="1">
      <alignment/>
      <protection/>
    </xf>
    <xf numFmtId="171" fontId="69" fillId="33" borderId="13" xfId="0" applyNumberFormat="1" applyFont="1" applyFill="1" applyBorder="1" applyAlignment="1" applyProtection="1">
      <alignment/>
      <protection/>
    </xf>
    <xf numFmtId="0" fontId="68" fillId="33" borderId="12" xfId="0" applyFont="1" applyFill="1" applyBorder="1" applyAlignment="1" applyProtection="1">
      <alignment horizontal="left" wrapText="1"/>
      <protection/>
    </xf>
    <xf numFmtId="0" fontId="68" fillId="33" borderId="0" xfId="0" applyFont="1" applyFill="1" applyBorder="1" applyAlignment="1" applyProtection="1">
      <alignment horizontal="left" wrapText="1"/>
      <protection/>
    </xf>
    <xf numFmtId="171" fontId="68" fillId="33" borderId="12" xfId="0" applyNumberFormat="1" applyFont="1" applyFill="1" applyBorder="1" applyAlignment="1" applyProtection="1">
      <alignment wrapText="1"/>
      <protection/>
    </xf>
    <xf numFmtId="171" fontId="68" fillId="33" borderId="19" xfId="0" applyNumberFormat="1" applyFont="1" applyFill="1" applyBorder="1" applyAlignment="1" applyProtection="1">
      <alignment wrapText="1"/>
      <protection/>
    </xf>
    <xf numFmtId="171" fontId="68" fillId="33" borderId="13" xfId="0" applyNumberFormat="1" applyFont="1" applyFill="1" applyBorder="1" applyAlignment="1" applyProtection="1">
      <alignment wrapText="1"/>
      <protection/>
    </xf>
    <xf numFmtId="168" fontId="68" fillId="33" borderId="12" xfId="0" applyNumberFormat="1" applyFont="1" applyFill="1" applyBorder="1" applyAlignment="1" applyProtection="1">
      <alignment wrapText="1"/>
      <protection/>
    </xf>
    <xf numFmtId="168" fontId="68" fillId="33" borderId="19" xfId="0" applyNumberFormat="1" applyFont="1" applyFill="1" applyBorder="1" applyAlignment="1" applyProtection="1">
      <alignment wrapText="1"/>
      <protection/>
    </xf>
    <xf numFmtId="168" fontId="68" fillId="33" borderId="13" xfId="0" applyNumberFormat="1" applyFont="1" applyFill="1" applyBorder="1" applyAlignment="1" applyProtection="1">
      <alignment wrapText="1"/>
      <protection/>
    </xf>
    <xf numFmtId="168" fontId="69" fillId="33" borderId="12" xfId="0" applyNumberFormat="1" applyFont="1" applyFill="1" applyBorder="1" applyAlignment="1" applyProtection="1">
      <alignment horizontal="left"/>
      <protection/>
    </xf>
    <xf numFmtId="168" fontId="69" fillId="33" borderId="0" xfId="0" applyNumberFormat="1" applyFont="1" applyFill="1" applyBorder="1" applyAlignment="1" applyProtection="1">
      <alignment horizontal="left"/>
      <protection/>
    </xf>
    <xf numFmtId="168" fontId="69" fillId="33" borderId="12" xfId="0" applyNumberFormat="1" applyFont="1" applyFill="1" applyBorder="1" applyAlignment="1" applyProtection="1">
      <alignment/>
      <protection/>
    </xf>
    <xf numFmtId="168" fontId="69" fillId="33" borderId="19" xfId="0" applyNumberFormat="1" applyFont="1" applyFill="1" applyBorder="1" applyAlignment="1" applyProtection="1">
      <alignment/>
      <protection/>
    </xf>
    <xf numFmtId="168" fontId="69" fillId="33" borderId="13" xfId="0" applyNumberFormat="1" applyFont="1" applyFill="1" applyBorder="1" applyAlignment="1" applyProtection="1">
      <alignment/>
      <protection/>
    </xf>
    <xf numFmtId="168" fontId="69" fillId="33" borderId="13" xfId="0" applyNumberFormat="1" applyFont="1" applyFill="1" applyBorder="1" applyAlignment="1" applyProtection="1">
      <alignment wrapText="1"/>
      <protection/>
    </xf>
    <xf numFmtId="168" fontId="69" fillId="33" borderId="12" xfId="0" applyNumberFormat="1" applyFont="1" applyFill="1" applyBorder="1" applyAlignment="1" applyProtection="1">
      <alignment horizontal="left" wrapText="1"/>
      <protection/>
    </xf>
    <xf numFmtId="168" fontId="69" fillId="33" borderId="0" xfId="0" applyNumberFormat="1" applyFont="1" applyFill="1" applyBorder="1" applyAlignment="1" applyProtection="1">
      <alignment horizontal="left" wrapText="1"/>
      <protection/>
    </xf>
    <xf numFmtId="168" fontId="68" fillId="33" borderId="12" xfId="0" applyNumberFormat="1" applyFont="1" applyFill="1" applyBorder="1" applyAlignment="1" applyProtection="1">
      <alignment horizontal="left"/>
      <protection/>
    </xf>
    <xf numFmtId="168" fontId="68" fillId="33" borderId="0" xfId="0" applyNumberFormat="1" applyFont="1" applyFill="1" applyBorder="1" applyAlignment="1" applyProtection="1">
      <alignment horizontal="left"/>
      <protection/>
    </xf>
    <xf numFmtId="168" fontId="68" fillId="33" borderId="12" xfId="0" applyNumberFormat="1" applyFont="1" applyFill="1" applyBorder="1" applyAlignment="1" applyProtection="1">
      <alignment horizontal="right"/>
      <protection/>
    </xf>
    <xf numFmtId="168" fontId="68" fillId="33" borderId="19" xfId="0" applyNumberFormat="1" applyFont="1" applyFill="1" applyBorder="1" applyAlignment="1" applyProtection="1">
      <alignment horizontal="right"/>
      <protection/>
    </xf>
    <xf numFmtId="168" fontId="68" fillId="33" borderId="13" xfId="0" applyNumberFormat="1" applyFont="1" applyFill="1" applyBorder="1" applyAlignment="1" applyProtection="1">
      <alignment horizontal="right"/>
      <protection/>
    </xf>
    <xf numFmtId="168" fontId="68" fillId="33" borderId="12" xfId="0" applyNumberFormat="1" applyFont="1" applyFill="1" applyBorder="1" applyAlignment="1" applyProtection="1">
      <alignment horizontal="right" wrapText="1"/>
      <protection/>
    </xf>
    <xf numFmtId="168" fontId="68" fillId="33" borderId="19" xfId="0" applyNumberFormat="1" applyFont="1" applyFill="1" applyBorder="1" applyAlignment="1" applyProtection="1">
      <alignment horizontal="right" wrapText="1"/>
      <protection/>
    </xf>
    <xf numFmtId="168" fontId="68" fillId="33" borderId="13" xfId="0" applyNumberFormat="1" applyFont="1" applyFill="1" applyBorder="1" applyAlignment="1" applyProtection="1">
      <alignment horizontal="right" wrapText="1"/>
      <protection/>
    </xf>
    <xf numFmtId="168" fontId="68" fillId="33" borderId="12" xfId="0" applyNumberFormat="1" applyFont="1" applyFill="1" applyBorder="1" applyAlignment="1" applyProtection="1">
      <alignment/>
      <protection/>
    </xf>
    <xf numFmtId="168" fontId="68" fillId="33" borderId="19" xfId="0" applyNumberFormat="1" applyFont="1" applyFill="1" applyBorder="1" applyAlignment="1" applyProtection="1">
      <alignment/>
      <protection/>
    </xf>
    <xf numFmtId="168" fontId="68" fillId="33" borderId="13" xfId="0" applyNumberFormat="1" applyFont="1" applyFill="1" applyBorder="1" applyAlignment="1" applyProtection="1">
      <alignment/>
      <protection/>
    </xf>
    <xf numFmtId="168" fontId="69" fillId="33" borderId="14" xfId="0" applyNumberFormat="1" applyFont="1" applyFill="1" applyBorder="1" applyAlignment="1" applyProtection="1">
      <alignment horizontal="left"/>
      <protection/>
    </xf>
    <xf numFmtId="168" fontId="69" fillId="33" borderId="11" xfId="0" applyNumberFormat="1" applyFont="1" applyFill="1" applyBorder="1" applyAlignment="1" applyProtection="1">
      <alignment horizontal="left"/>
      <protection/>
    </xf>
    <xf numFmtId="168" fontId="69" fillId="33" borderId="14" xfId="0" applyNumberFormat="1" applyFont="1" applyFill="1" applyBorder="1" applyAlignment="1" applyProtection="1">
      <alignment/>
      <protection/>
    </xf>
    <xf numFmtId="168" fontId="69" fillId="33" borderId="20" xfId="0" applyNumberFormat="1" applyFont="1" applyFill="1" applyBorder="1" applyAlignment="1" applyProtection="1">
      <alignment/>
      <protection/>
    </xf>
    <xf numFmtId="168" fontId="69" fillId="33" borderId="15" xfId="0" applyNumberFormat="1" applyFont="1" applyFill="1" applyBorder="1" applyAlignment="1" applyProtection="1">
      <alignment/>
      <protection/>
    </xf>
    <xf numFmtId="168" fontId="69" fillId="33" borderId="15" xfId="0" applyNumberFormat="1" applyFont="1" applyFill="1" applyBorder="1" applyAlignment="1" applyProtection="1">
      <alignment wrapText="1"/>
      <protection/>
    </xf>
    <xf numFmtId="168" fontId="69" fillId="33" borderId="0" xfId="0" applyNumberFormat="1" applyFont="1" applyFill="1" applyAlignment="1" applyProtection="1">
      <alignment horizontal="left"/>
      <protection/>
    </xf>
    <xf numFmtId="168" fontId="69" fillId="33" borderId="0" xfId="0" applyNumberFormat="1" applyFont="1" applyFill="1" applyAlignment="1" applyProtection="1">
      <alignment/>
      <protection/>
    </xf>
    <xf numFmtId="168" fontId="69" fillId="0" borderId="0" xfId="0" applyNumberFormat="1" applyFont="1" applyAlignment="1" applyProtection="1">
      <alignment horizontal="left"/>
      <protection/>
    </xf>
    <xf numFmtId="168" fontId="69" fillId="0" borderId="0" xfId="0" applyNumberFormat="1" applyFont="1" applyAlignment="1" applyProtection="1">
      <alignment/>
      <protection/>
    </xf>
    <xf numFmtId="168" fontId="68" fillId="33" borderId="0" xfId="0" applyNumberFormat="1" applyFont="1" applyFill="1" applyBorder="1" applyAlignment="1" applyProtection="1">
      <alignment/>
      <protection/>
    </xf>
    <xf numFmtId="168" fontId="68" fillId="33" borderId="0" xfId="0" applyNumberFormat="1" applyFont="1" applyFill="1" applyBorder="1" applyAlignment="1" applyProtection="1">
      <alignment horizontal="center"/>
      <protection/>
    </xf>
    <xf numFmtId="168" fontId="69" fillId="33" borderId="0" xfId="0" applyNumberFormat="1" applyFont="1" applyFill="1" applyBorder="1" applyAlignment="1" applyProtection="1">
      <alignment horizontal="center"/>
      <protection/>
    </xf>
    <xf numFmtId="168" fontId="68" fillId="16" borderId="21" xfId="0" applyNumberFormat="1" applyFont="1" applyFill="1" applyBorder="1" applyAlignment="1" applyProtection="1">
      <alignment horizontal="center" vertical="center" wrapText="1"/>
      <protection/>
    </xf>
    <xf numFmtId="168" fontId="68" fillId="16" borderId="24" xfId="0" applyNumberFormat="1" applyFont="1" applyFill="1" applyBorder="1" applyAlignment="1" applyProtection="1">
      <alignment horizontal="center" vertical="center" wrapText="1"/>
      <protection/>
    </xf>
    <xf numFmtId="168" fontId="68" fillId="16" borderId="23" xfId="0" applyNumberFormat="1" applyFont="1" applyFill="1" applyBorder="1" applyAlignment="1" applyProtection="1">
      <alignment horizontal="center" vertical="center" wrapText="1"/>
      <protection/>
    </xf>
    <xf numFmtId="168" fontId="69" fillId="33" borderId="12" xfId="0" applyNumberFormat="1" applyFont="1" applyFill="1" applyBorder="1" applyAlignment="1" applyProtection="1">
      <alignment horizontal="center"/>
      <protection/>
    </xf>
    <xf numFmtId="168" fontId="69" fillId="33" borderId="19" xfId="0" applyNumberFormat="1" applyFont="1" applyFill="1" applyBorder="1" applyAlignment="1" applyProtection="1">
      <alignment horizontal="center"/>
      <protection/>
    </xf>
    <xf numFmtId="168" fontId="69" fillId="33" borderId="13" xfId="0" applyNumberFormat="1" applyFont="1" applyFill="1" applyBorder="1" applyAlignment="1" applyProtection="1">
      <alignment horizontal="center"/>
      <protection/>
    </xf>
    <xf numFmtId="168" fontId="68" fillId="33" borderId="12" xfId="0" applyNumberFormat="1" applyFont="1" applyFill="1" applyBorder="1" applyAlignment="1" applyProtection="1">
      <alignment horizontal="left" wrapText="1"/>
      <protection/>
    </xf>
    <xf numFmtId="168" fontId="68" fillId="33" borderId="0" xfId="0" applyNumberFormat="1" applyFont="1" applyFill="1" applyBorder="1" applyAlignment="1" applyProtection="1">
      <alignment horizontal="left" wrapText="1"/>
      <protection/>
    </xf>
    <xf numFmtId="168" fontId="68" fillId="33" borderId="12" xfId="0" applyNumberFormat="1" applyFont="1" applyFill="1" applyBorder="1" applyAlignment="1" applyProtection="1">
      <alignment/>
      <protection/>
    </xf>
    <xf numFmtId="168" fontId="68" fillId="33" borderId="19" xfId="0" applyNumberFormat="1" applyFont="1" applyFill="1" applyBorder="1" applyAlignment="1" applyProtection="1">
      <alignment/>
      <protection/>
    </xf>
    <xf numFmtId="168" fontId="68" fillId="33" borderId="13" xfId="0" applyNumberFormat="1" applyFont="1" applyFill="1" applyBorder="1" applyAlignment="1" applyProtection="1">
      <alignment/>
      <protection/>
    </xf>
    <xf numFmtId="171" fontId="69" fillId="33" borderId="12" xfId="0" applyNumberFormat="1" applyFont="1" applyFill="1" applyBorder="1" applyAlignment="1" applyProtection="1">
      <alignment horizontal="left" wrapText="1"/>
      <protection/>
    </xf>
    <xf numFmtId="171" fontId="69" fillId="33" borderId="0" xfId="0" applyNumberFormat="1" applyFont="1" applyFill="1" applyBorder="1" applyAlignment="1" applyProtection="1">
      <alignment horizontal="left" wrapText="1"/>
      <protection/>
    </xf>
    <xf numFmtId="171" fontId="68" fillId="33" borderId="12" xfId="0" applyNumberFormat="1" applyFont="1" applyFill="1" applyBorder="1" applyAlignment="1" applyProtection="1">
      <alignment horizontal="left"/>
      <protection/>
    </xf>
    <xf numFmtId="171" fontId="68" fillId="33" borderId="0" xfId="0" applyNumberFormat="1" applyFont="1" applyFill="1" applyBorder="1" applyAlignment="1" applyProtection="1">
      <alignment horizontal="left"/>
      <protection/>
    </xf>
    <xf numFmtId="171" fontId="68" fillId="33" borderId="12" xfId="0" applyNumberFormat="1" applyFont="1" applyFill="1" applyBorder="1" applyAlignment="1" applyProtection="1">
      <alignment/>
      <protection/>
    </xf>
    <xf numFmtId="171" fontId="68" fillId="33" borderId="19" xfId="0" applyNumberFormat="1" applyFont="1" applyFill="1" applyBorder="1" applyAlignment="1" applyProtection="1">
      <alignment/>
      <protection/>
    </xf>
    <xf numFmtId="171" fontId="68" fillId="33" borderId="13" xfId="0" applyNumberFormat="1" applyFont="1" applyFill="1" applyBorder="1" applyAlignment="1" applyProtection="1">
      <alignment/>
      <protection/>
    </xf>
    <xf numFmtId="171" fontId="69" fillId="33" borderId="12" xfId="0" applyNumberFormat="1" applyFont="1" applyFill="1" applyBorder="1" applyAlignment="1" applyProtection="1">
      <alignment horizontal="left"/>
      <protection/>
    </xf>
    <xf numFmtId="171" fontId="69" fillId="33" borderId="0" xfId="0" applyNumberFormat="1" applyFont="1" applyFill="1" applyBorder="1" applyAlignment="1" applyProtection="1">
      <alignment horizontal="left"/>
      <protection/>
    </xf>
    <xf numFmtId="171" fontId="68" fillId="33" borderId="12" xfId="0" applyNumberFormat="1" applyFont="1" applyFill="1" applyBorder="1" applyAlignment="1" applyProtection="1">
      <alignment horizontal="right"/>
      <protection/>
    </xf>
    <xf numFmtId="171" fontId="68" fillId="33" borderId="19" xfId="0" applyNumberFormat="1" applyFont="1" applyFill="1" applyBorder="1" applyAlignment="1" applyProtection="1">
      <alignment horizontal="right"/>
      <protection/>
    </xf>
    <xf numFmtId="171" fontId="68" fillId="33" borderId="13" xfId="0" applyNumberFormat="1" applyFont="1" applyFill="1" applyBorder="1" applyAlignment="1" applyProtection="1">
      <alignment horizontal="right"/>
      <protection/>
    </xf>
    <xf numFmtId="171" fontId="68" fillId="33" borderId="13" xfId="0" applyNumberFormat="1" applyFont="1" applyFill="1" applyBorder="1" applyAlignment="1" applyProtection="1">
      <alignment horizontal="right" wrapText="1"/>
      <protection/>
    </xf>
    <xf numFmtId="171" fontId="69" fillId="33" borderId="13" xfId="0" applyNumberFormat="1" applyFont="1" applyFill="1" applyBorder="1" applyAlignment="1" applyProtection="1">
      <alignment horizontal="right" wrapText="1"/>
      <protection/>
    </xf>
    <xf numFmtId="171" fontId="69" fillId="33" borderId="14" xfId="0" applyNumberFormat="1" applyFont="1" applyFill="1" applyBorder="1" applyAlignment="1" applyProtection="1">
      <alignment horizontal="left"/>
      <protection/>
    </xf>
    <xf numFmtId="171" fontId="69" fillId="33" borderId="11" xfId="0" applyNumberFormat="1" applyFont="1" applyFill="1" applyBorder="1" applyAlignment="1" applyProtection="1">
      <alignment horizontal="left"/>
      <protection/>
    </xf>
    <xf numFmtId="171" fontId="69" fillId="33" borderId="14" xfId="0" applyNumberFormat="1" applyFont="1" applyFill="1" applyBorder="1" applyAlignment="1" applyProtection="1">
      <alignment/>
      <protection/>
    </xf>
    <xf numFmtId="171" fontId="69" fillId="33" borderId="20" xfId="0" applyNumberFormat="1" applyFont="1" applyFill="1" applyBorder="1" applyAlignment="1" applyProtection="1">
      <alignment/>
      <protection/>
    </xf>
    <xf numFmtId="171" fontId="69" fillId="33" borderId="15" xfId="0" applyNumberFormat="1" applyFont="1" applyFill="1" applyBorder="1" applyAlignment="1" applyProtection="1">
      <alignment/>
      <protection/>
    </xf>
    <xf numFmtId="171" fontId="69" fillId="33" borderId="0" xfId="0" applyNumberFormat="1" applyFont="1" applyFill="1" applyBorder="1" applyAlignment="1" applyProtection="1">
      <alignment/>
      <protection/>
    </xf>
    <xf numFmtId="171" fontId="68" fillId="33" borderId="0" xfId="0" applyNumberFormat="1" applyFont="1" applyFill="1" applyBorder="1" applyAlignment="1" applyProtection="1">
      <alignment/>
      <protection/>
    </xf>
    <xf numFmtId="0" fontId="68" fillId="16" borderId="17" xfId="0" applyFont="1" applyFill="1" applyBorder="1" applyAlignment="1" applyProtection="1">
      <alignment horizontal="center" vertical="center" wrapText="1"/>
      <protection/>
    </xf>
    <xf numFmtId="0" fontId="68" fillId="16" borderId="15" xfId="0" applyFont="1" applyFill="1" applyBorder="1" applyAlignment="1" applyProtection="1">
      <alignment horizontal="center" vertical="center" wrapText="1"/>
      <protection/>
    </xf>
    <xf numFmtId="3" fontId="68" fillId="33" borderId="12" xfId="0" applyNumberFormat="1" applyFont="1" applyFill="1" applyBorder="1" applyAlignment="1" applyProtection="1">
      <alignment wrapText="1"/>
      <protection/>
    </xf>
    <xf numFmtId="3" fontId="68" fillId="33" borderId="0" xfId="0" applyNumberFormat="1" applyFont="1" applyFill="1" applyBorder="1" applyAlignment="1" applyProtection="1">
      <alignment wrapText="1"/>
      <protection/>
    </xf>
    <xf numFmtId="3" fontId="68" fillId="33" borderId="19" xfId="0" applyNumberFormat="1" applyFont="1" applyFill="1" applyBorder="1" applyAlignment="1" applyProtection="1">
      <alignment wrapText="1"/>
      <protection/>
    </xf>
    <xf numFmtId="3" fontId="68" fillId="33" borderId="13" xfId="0" applyNumberFormat="1" applyFont="1" applyFill="1" applyBorder="1" applyAlignment="1" applyProtection="1">
      <alignment wrapText="1"/>
      <protection/>
    </xf>
    <xf numFmtId="3" fontId="69" fillId="33" borderId="13" xfId="0" applyNumberFormat="1" applyFont="1" applyFill="1" applyBorder="1" applyAlignment="1" applyProtection="1">
      <alignment wrapText="1"/>
      <protection/>
    </xf>
    <xf numFmtId="3" fontId="69" fillId="33" borderId="12" xfId="0" applyNumberFormat="1" applyFont="1" applyFill="1" applyBorder="1" applyAlignment="1" applyProtection="1">
      <alignment wrapText="1"/>
      <protection/>
    </xf>
    <xf numFmtId="3" fontId="69" fillId="33" borderId="0" xfId="0" applyNumberFormat="1" applyFont="1" applyFill="1" applyBorder="1" applyAlignment="1" applyProtection="1">
      <alignment wrapText="1"/>
      <protection/>
    </xf>
    <xf numFmtId="3" fontId="68" fillId="33" borderId="12" xfId="0" applyNumberFormat="1" applyFont="1" applyFill="1" applyBorder="1" applyAlignment="1" applyProtection="1">
      <alignment/>
      <protection/>
    </xf>
    <xf numFmtId="3" fontId="68" fillId="33" borderId="0" xfId="0" applyNumberFormat="1" applyFont="1" applyFill="1" applyBorder="1" applyAlignment="1" applyProtection="1">
      <alignment/>
      <protection/>
    </xf>
    <xf numFmtId="3" fontId="69" fillId="33" borderId="12" xfId="0" applyNumberFormat="1" applyFont="1" applyFill="1" applyBorder="1" applyAlignment="1" applyProtection="1">
      <alignment/>
      <protection/>
    </xf>
    <xf numFmtId="3" fontId="69" fillId="33" borderId="0" xfId="0" applyNumberFormat="1" applyFont="1" applyFill="1" applyBorder="1" applyAlignment="1" applyProtection="1">
      <alignment/>
      <protection/>
    </xf>
    <xf numFmtId="3" fontId="68" fillId="33" borderId="12" xfId="0" applyNumberFormat="1" applyFont="1" applyFill="1" applyBorder="1" applyAlignment="1" applyProtection="1">
      <alignment horizontal="right"/>
      <protection/>
    </xf>
    <xf numFmtId="3" fontId="68" fillId="33" borderId="19" xfId="0" applyNumberFormat="1" applyFont="1" applyFill="1" applyBorder="1" applyAlignment="1" applyProtection="1">
      <alignment horizontal="right"/>
      <protection/>
    </xf>
    <xf numFmtId="3" fontId="68" fillId="33" borderId="13" xfId="0" applyNumberFormat="1" applyFont="1" applyFill="1" applyBorder="1" applyAlignment="1" applyProtection="1">
      <alignment horizontal="right"/>
      <protection/>
    </xf>
    <xf numFmtId="3" fontId="68" fillId="33" borderId="13" xfId="0" applyNumberFormat="1" applyFont="1" applyFill="1" applyBorder="1" applyAlignment="1" applyProtection="1">
      <alignment horizontal="right" wrapText="1"/>
      <protection/>
    </xf>
    <xf numFmtId="3" fontId="68" fillId="33" borderId="19" xfId="0" applyNumberFormat="1" applyFont="1" applyFill="1" applyBorder="1" applyAlignment="1" applyProtection="1">
      <alignment/>
      <protection/>
    </xf>
    <xf numFmtId="3" fontId="68" fillId="33" borderId="13" xfId="0" applyNumberFormat="1" applyFont="1" applyFill="1" applyBorder="1" applyAlignment="1" applyProtection="1">
      <alignment/>
      <protection/>
    </xf>
    <xf numFmtId="3" fontId="68" fillId="33" borderId="12" xfId="0" applyNumberFormat="1" applyFont="1" applyFill="1" applyBorder="1" applyAlignment="1" applyProtection="1">
      <alignment/>
      <protection/>
    </xf>
    <xf numFmtId="3" fontId="68" fillId="33" borderId="0" xfId="0" applyNumberFormat="1" applyFont="1" applyFill="1" applyBorder="1" applyAlignment="1" applyProtection="1">
      <alignment/>
      <protection/>
    </xf>
    <xf numFmtId="3" fontId="68" fillId="33" borderId="14" xfId="0" applyNumberFormat="1" applyFont="1" applyFill="1" applyBorder="1" applyAlignment="1" applyProtection="1">
      <alignment/>
      <protection/>
    </xf>
    <xf numFmtId="3" fontId="68" fillId="33" borderId="11" xfId="0" applyNumberFormat="1" applyFont="1" applyFill="1" applyBorder="1" applyAlignment="1" applyProtection="1">
      <alignment/>
      <protection/>
    </xf>
    <xf numFmtId="3" fontId="69" fillId="33" borderId="14" xfId="0" applyNumberFormat="1" applyFont="1" applyFill="1" applyBorder="1" applyAlignment="1" applyProtection="1">
      <alignment/>
      <protection/>
    </xf>
    <xf numFmtId="3" fontId="69" fillId="33" borderId="20" xfId="0" applyNumberFormat="1" applyFont="1" applyFill="1" applyBorder="1" applyAlignment="1" applyProtection="1">
      <alignment/>
      <protection/>
    </xf>
    <xf numFmtId="3" fontId="69" fillId="33" borderId="15" xfId="0" applyNumberFormat="1" applyFont="1" applyFill="1" applyBorder="1" applyAlignment="1" applyProtection="1">
      <alignment/>
      <protection/>
    </xf>
    <xf numFmtId="3" fontId="69" fillId="33" borderId="19" xfId="0" applyNumberFormat="1" applyFont="1" applyFill="1" applyBorder="1" applyAlignment="1" applyProtection="1">
      <alignment/>
      <protection/>
    </xf>
    <xf numFmtId="3" fontId="69" fillId="33" borderId="13" xfId="0" applyNumberFormat="1" applyFont="1" applyFill="1" applyBorder="1" applyAlignment="1" applyProtection="1">
      <alignment/>
      <protection/>
    </xf>
    <xf numFmtId="0" fontId="68" fillId="33" borderId="13" xfId="0" applyFont="1" applyFill="1" applyBorder="1" applyAlignment="1" applyProtection="1">
      <alignment horizontal="right" vertical="center" wrapText="1"/>
      <protection/>
    </xf>
    <xf numFmtId="0" fontId="68" fillId="33" borderId="19" xfId="0" applyFont="1" applyFill="1" applyBorder="1" applyAlignment="1" applyProtection="1">
      <alignment horizontal="right" vertical="center" wrapText="1"/>
      <protection/>
    </xf>
    <xf numFmtId="0" fontId="69" fillId="33" borderId="15" xfId="0" applyFont="1" applyFill="1" applyBorder="1" applyAlignment="1" applyProtection="1">
      <alignment horizontal="right" vertical="center" wrapText="1"/>
      <protection/>
    </xf>
    <xf numFmtId="0" fontId="69" fillId="33" borderId="20" xfId="0" applyFont="1" applyFill="1" applyBorder="1" applyAlignment="1" applyProtection="1">
      <alignment horizontal="right" vertical="center" wrapText="1"/>
      <protection/>
    </xf>
    <xf numFmtId="0" fontId="69" fillId="33" borderId="20" xfId="0" applyFont="1" applyFill="1" applyBorder="1" applyAlignment="1" applyProtection="1">
      <alignment horizontal="right" vertical="top"/>
      <protection/>
    </xf>
    <xf numFmtId="3" fontId="69" fillId="33" borderId="19" xfId="0" applyNumberFormat="1" applyFont="1" applyFill="1" applyBorder="1" applyAlignment="1" applyProtection="1">
      <alignment horizontal="right" vertical="center" wrapText="1"/>
      <protection/>
    </xf>
    <xf numFmtId="3" fontId="69" fillId="33" borderId="27" xfId="0" applyNumberFormat="1" applyFont="1" applyFill="1" applyBorder="1" applyAlignment="1" applyProtection="1">
      <alignment horizontal="right" vertical="center" wrapText="1"/>
      <protection/>
    </xf>
    <xf numFmtId="3" fontId="69" fillId="33" borderId="24" xfId="0" applyNumberFormat="1" applyFont="1" applyFill="1" applyBorder="1" applyAlignment="1" applyProtection="1">
      <alignment horizontal="right" vertical="center" wrapText="1"/>
      <protection/>
    </xf>
    <xf numFmtId="3" fontId="68" fillId="33" borderId="27" xfId="0" applyNumberFormat="1" applyFont="1" applyFill="1" applyBorder="1" applyAlignment="1" applyProtection="1">
      <alignment horizontal="right" vertical="center" wrapText="1"/>
      <protection/>
    </xf>
    <xf numFmtId="3" fontId="69" fillId="33" borderId="20" xfId="0" applyNumberFormat="1" applyFont="1" applyFill="1" applyBorder="1" applyAlignment="1" applyProtection="1">
      <alignment horizontal="right" vertical="center" wrapText="1"/>
      <protection/>
    </xf>
    <xf numFmtId="3" fontId="69" fillId="33" borderId="12" xfId="0" applyNumberFormat="1" applyFont="1" applyFill="1" applyBorder="1" applyAlignment="1" applyProtection="1">
      <alignment vertical="center" wrapText="1"/>
      <protection/>
    </xf>
    <xf numFmtId="3" fontId="69" fillId="33" borderId="19" xfId="0" applyNumberFormat="1" applyFont="1" applyFill="1" applyBorder="1" applyAlignment="1" applyProtection="1">
      <alignment vertical="center" wrapText="1"/>
      <protection/>
    </xf>
    <xf numFmtId="3" fontId="68" fillId="16" borderId="21" xfId="0" applyNumberFormat="1" applyFont="1" applyFill="1" applyBorder="1" applyAlignment="1" applyProtection="1">
      <alignment horizontal="center" vertical="center" wrapText="1"/>
      <protection/>
    </xf>
    <xf numFmtId="3" fontId="68" fillId="16" borderId="24" xfId="0" applyNumberFormat="1" applyFont="1" applyFill="1" applyBorder="1" applyAlignment="1" applyProtection="1">
      <alignment horizontal="center" vertical="center" wrapText="1"/>
      <protection/>
    </xf>
    <xf numFmtId="3" fontId="68" fillId="16" borderId="23" xfId="0" applyNumberFormat="1" applyFont="1" applyFill="1" applyBorder="1" applyAlignment="1" applyProtection="1">
      <alignment horizontal="center" vertical="center" wrapText="1"/>
      <protection/>
    </xf>
    <xf numFmtId="3" fontId="69" fillId="33" borderId="13" xfId="0" applyNumberFormat="1" applyFont="1" applyFill="1" applyBorder="1" applyAlignment="1" applyProtection="1">
      <alignment vertical="center"/>
      <protection/>
    </xf>
    <xf numFmtId="3" fontId="69" fillId="33" borderId="13" xfId="0" applyNumberFormat="1" applyFont="1" applyFill="1" applyBorder="1" applyAlignment="1" applyProtection="1">
      <alignment vertical="center" wrapText="1"/>
      <protection/>
    </xf>
    <xf numFmtId="3" fontId="68" fillId="33" borderId="20" xfId="0" applyNumberFormat="1" applyFont="1" applyFill="1" applyBorder="1" applyAlignment="1" applyProtection="1">
      <alignment/>
      <protection/>
    </xf>
    <xf numFmtId="3" fontId="68" fillId="33" borderId="15" xfId="0" applyNumberFormat="1" applyFont="1" applyFill="1" applyBorder="1" applyAlignment="1" applyProtection="1">
      <alignment/>
      <protection/>
    </xf>
    <xf numFmtId="3" fontId="68" fillId="33" borderId="16" xfId="0" applyNumberFormat="1" applyFont="1" applyFill="1" applyBorder="1" applyAlignment="1" applyProtection="1">
      <alignment/>
      <protection/>
    </xf>
    <xf numFmtId="3" fontId="68" fillId="33" borderId="18" xfId="0" applyNumberFormat="1" applyFont="1" applyFill="1" applyBorder="1" applyAlignment="1" applyProtection="1">
      <alignment/>
      <protection/>
    </xf>
    <xf numFmtId="3" fontId="68" fillId="33" borderId="17" xfId="0" applyNumberFormat="1" applyFont="1" applyFill="1" applyBorder="1" applyAlignment="1" applyProtection="1">
      <alignment/>
      <protection/>
    </xf>
    <xf numFmtId="3" fontId="69" fillId="33" borderId="19" xfId="0" applyNumberFormat="1" applyFont="1" applyFill="1" applyBorder="1" applyAlignment="1" applyProtection="1">
      <alignment wrapText="1"/>
      <protection/>
    </xf>
    <xf numFmtId="3" fontId="69" fillId="33" borderId="15" xfId="0" applyNumberFormat="1" applyFont="1" applyFill="1" applyBorder="1" applyAlignment="1" applyProtection="1">
      <alignment vertical="center"/>
      <protection/>
    </xf>
    <xf numFmtId="3" fontId="68" fillId="33" borderId="12" xfId="0" applyNumberFormat="1" applyFont="1" applyFill="1" applyBorder="1" applyAlignment="1" applyProtection="1">
      <alignment vertical="center" wrapText="1"/>
      <protection/>
    </xf>
    <xf numFmtId="3" fontId="68" fillId="33" borderId="19" xfId="0" applyNumberFormat="1" applyFont="1" applyFill="1" applyBorder="1" applyAlignment="1" applyProtection="1">
      <alignment vertical="center" wrapText="1"/>
      <protection/>
    </xf>
    <xf numFmtId="3" fontId="68" fillId="33" borderId="13" xfId="0" applyNumberFormat="1" applyFont="1" applyFill="1" applyBorder="1" applyAlignment="1" applyProtection="1">
      <alignment vertical="center" wrapText="1"/>
      <protection/>
    </xf>
    <xf numFmtId="0" fontId="68" fillId="33" borderId="0" xfId="0" applyFont="1" applyFill="1" applyBorder="1" applyAlignment="1" applyProtection="1">
      <alignment horizontal="center" wrapText="1"/>
      <protection/>
    </xf>
    <xf numFmtId="0" fontId="68" fillId="16" borderId="22" xfId="0" applyFont="1" applyFill="1" applyBorder="1" applyAlignment="1" applyProtection="1">
      <alignment horizontal="center" vertical="center" wrapText="1"/>
      <protection/>
    </xf>
    <xf numFmtId="3" fontId="68" fillId="33" borderId="16" xfId="0" applyNumberFormat="1" applyFont="1" applyFill="1" applyBorder="1" applyAlignment="1" applyProtection="1">
      <alignment vertical="center"/>
      <protection/>
    </xf>
    <xf numFmtId="3" fontId="68" fillId="33" borderId="0" xfId="0" applyNumberFormat="1" applyFont="1" applyFill="1" applyBorder="1" applyAlignment="1" applyProtection="1">
      <alignment vertical="center"/>
      <protection/>
    </xf>
    <xf numFmtId="3" fontId="68" fillId="33" borderId="12" xfId="0" applyNumberFormat="1" applyFont="1" applyFill="1" applyBorder="1" applyAlignment="1" applyProtection="1">
      <alignment vertical="center"/>
      <protection/>
    </xf>
    <xf numFmtId="3" fontId="69" fillId="33" borderId="12" xfId="0" applyNumberFormat="1" applyFont="1" applyFill="1" applyBorder="1" applyAlignment="1" applyProtection="1">
      <alignment vertical="center"/>
      <protection/>
    </xf>
    <xf numFmtId="3" fontId="69" fillId="33" borderId="0" xfId="0" applyNumberFormat="1" applyFont="1" applyFill="1" applyBorder="1" applyAlignment="1" applyProtection="1">
      <alignment vertical="center"/>
      <protection/>
    </xf>
    <xf numFmtId="3" fontId="69" fillId="33" borderId="16" xfId="0" applyNumberFormat="1" applyFont="1" applyFill="1" applyBorder="1" applyAlignment="1" applyProtection="1">
      <alignment/>
      <protection/>
    </xf>
    <xf numFmtId="3" fontId="69" fillId="33" borderId="18" xfId="0" applyNumberFormat="1" applyFont="1" applyFill="1" applyBorder="1" applyAlignment="1" applyProtection="1">
      <alignment/>
      <protection/>
    </xf>
    <xf numFmtId="3" fontId="69" fillId="33" borderId="10" xfId="0" applyNumberFormat="1" applyFont="1" applyFill="1" applyBorder="1" applyAlignment="1" applyProtection="1">
      <alignment/>
      <protection/>
    </xf>
    <xf numFmtId="3" fontId="69" fillId="33" borderId="17" xfId="0" applyNumberFormat="1" applyFont="1" applyFill="1" applyBorder="1" applyAlignment="1" applyProtection="1">
      <alignment/>
      <protection/>
    </xf>
    <xf numFmtId="170" fontId="69" fillId="33" borderId="15" xfId="0" applyNumberFormat="1" applyFont="1" applyFill="1" applyBorder="1" applyAlignment="1" applyProtection="1">
      <alignment/>
      <protection/>
    </xf>
    <xf numFmtId="3" fontId="68" fillId="33" borderId="0" xfId="0" applyNumberFormat="1" applyFont="1" applyFill="1" applyBorder="1" applyAlignment="1" applyProtection="1">
      <alignment vertical="center" wrapText="1"/>
      <protection/>
    </xf>
    <xf numFmtId="170" fontId="69" fillId="33" borderId="14" xfId="0" applyNumberFormat="1" applyFont="1" applyFill="1" applyBorder="1" applyAlignment="1" applyProtection="1">
      <alignment/>
      <protection/>
    </xf>
    <xf numFmtId="170" fontId="69" fillId="33" borderId="20" xfId="0" applyNumberFormat="1" applyFont="1" applyFill="1" applyBorder="1" applyAlignment="1" applyProtection="1">
      <alignment/>
      <protection/>
    </xf>
    <xf numFmtId="170" fontId="69" fillId="33" borderId="11" xfId="0" applyNumberFormat="1" applyFont="1" applyFill="1" applyBorder="1" applyAlignment="1" applyProtection="1">
      <alignment/>
      <protection/>
    </xf>
    <xf numFmtId="0" fontId="69" fillId="4" borderId="12" xfId="0" applyFont="1" applyFill="1" applyBorder="1" applyAlignment="1">
      <alignment/>
    </xf>
    <xf numFmtId="0" fontId="68" fillId="4" borderId="13" xfId="0" applyFont="1" applyFill="1" applyBorder="1" applyAlignment="1" applyProtection="1">
      <alignment horizontal="justify" vertical="center" wrapText="1"/>
      <protection/>
    </xf>
    <xf numFmtId="3" fontId="8" fillId="4" borderId="19" xfId="54" applyNumberFormat="1" applyFont="1" applyFill="1" applyBorder="1" applyAlignment="1" applyProtection="1">
      <alignment vertical="top"/>
      <protection/>
    </xf>
    <xf numFmtId="0" fontId="69" fillId="4" borderId="13" xfId="0" applyFont="1" applyFill="1" applyBorder="1" applyAlignment="1" applyProtection="1">
      <alignment horizontal="justify" vertical="center" wrapText="1"/>
      <protection/>
    </xf>
    <xf numFmtId="3" fontId="10" fillId="4" borderId="19" xfId="54" applyNumberFormat="1" applyFont="1" applyFill="1" applyBorder="1" applyAlignment="1" applyProtection="1">
      <alignment vertical="top"/>
      <protection/>
    </xf>
    <xf numFmtId="0" fontId="68" fillId="16" borderId="24" xfId="0" applyFont="1" applyFill="1" applyBorder="1" applyAlignment="1" applyProtection="1">
      <alignment horizontal="center"/>
      <protection/>
    </xf>
    <xf numFmtId="0" fontId="68" fillId="0" borderId="0" xfId="0" applyFont="1" applyFill="1" applyBorder="1" applyAlignment="1" applyProtection="1">
      <alignment horizontal="center"/>
      <protection/>
    </xf>
    <xf numFmtId="0" fontId="68" fillId="0" borderId="0" xfId="0" applyFont="1" applyFill="1" applyBorder="1" applyAlignment="1" applyProtection="1">
      <alignment horizontal="right"/>
      <protection/>
    </xf>
    <xf numFmtId="0" fontId="24" fillId="33" borderId="0" xfId="0" applyFont="1" applyFill="1" applyBorder="1" applyAlignment="1" applyProtection="1">
      <alignment vertical="top" wrapText="1"/>
      <protection/>
    </xf>
    <xf numFmtId="3" fontId="68" fillId="33" borderId="15" xfId="0" applyNumberFormat="1" applyFont="1" applyFill="1" applyBorder="1" applyAlignment="1" applyProtection="1">
      <alignment horizontal="right"/>
      <protection/>
    </xf>
    <xf numFmtId="0" fontId="68" fillId="33" borderId="11" xfId="0" applyFont="1" applyFill="1" applyBorder="1" applyAlignment="1" applyProtection="1">
      <alignment horizontal="right"/>
      <protection/>
    </xf>
    <xf numFmtId="0" fontId="71" fillId="33" borderId="13" xfId="0" applyFont="1" applyFill="1" applyBorder="1" applyAlignment="1" applyProtection="1">
      <alignment/>
      <protection/>
    </xf>
    <xf numFmtId="3" fontId="71" fillId="4" borderId="13" xfId="0" applyNumberFormat="1" applyFont="1" applyFill="1" applyBorder="1" applyAlignment="1" applyProtection="1">
      <alignment/>
      <protection locked="0"/>
    </xf>
    <xf numFmtId="0" fontId="69" fillId="4" borderId="0" xfId="0" applyFont="1" applyFill="1" applyBorder="1" applyAlignment="1" applyProtection="1">
      <alignment/>
      <protection locked="0"/>
    </xf>
    <xf numFmtId="0" fontId="69" fillId="4" borderId="12" xfId="0" applyFont="1" applyFill="1" applyBorder="1" applyAlignment="1" applyProtection="1">
      <alignment/>
      <protection locked="0"/>
    </xf>
    <xf numFmtId="3" fontId="71" fillId="4" borderId="17" xfId="0" applyNumberFormat="1" applyFont="1" applyFill="1" applyBorder="1" applyAlignment="1" applyProtection="1">
      <alignment/>
      <protection locked="0"/>
    </xf>
    <xf numFmtId="3" fontId="69" fillId="4" borderId="10" xfId="0" applyNumberFormat="1" applyFont="1" applyFill="1" applyBorder="1" applyAlignment="1" applyProtection="1">
      <alignment/>
      <protection locked="0"/>
    </xf>
    <xf numFmtId="0" fontId="69" fillId="4" borderId="10" xfId="0" applyFont="1" applyFill="1" applyBorder="1" applyAlignment="1" applyProtection="1">
      <alignment/>
      <protection locked="0"/>
    </xf>
    <xf numFmtId="0" fontId="69" fillId="4" borderId="16" xfId="0" applyFont="1" applyFill="1" applyBorder="1" applyAlignment="1" applyProtection="1">
      <alignment/>
      <protection locked="0"/>
    </xf>
    <xf numFmtId="3" fontId="10" fillId="4" borderId="17" xfId="0" applyNumberFormat="1" applyFont="1" applyFill="1" applyBorder="1" applyAlignment="1" applyProtection="1">
      <alignment/>
      <protection locked="0"/>
    </xf>
    <xf numFmtId="172" fontId="0" fillId="0" borderId="0" xfId="0" applyNumberFormat="1" applyAlignment="1">
      <alignment/>
    </xf>
    <xf numFmtId="3" fontId="69" fillId="35" borderId="20" xfId="0" applyNumberFormat="1" applyFont="1" applyFill="1" applyBorder="1" applyAlignment="1" applyProtection="1">
      <alignment horizontal="right" vertical="center" wrapText="1"/>
      <protection/>
    </xf>
    <xf numFmtId="3" fontId="69" fillId="35" borderId="24" xfId="0" applyNumberFormat="1" applyFont="1" applyFill="1" applyBorder="1" applyAlignment="1" applyProtection="1">
      <alignment horizontal="right" vertical="center" wrapText="1"/>
      <protection/>
    </xf>
    <xf numFmtId="3" fontId="69" fillId="35" borderId="12" xfId="0" applyNumberFormat="1" applyFont="1" applyFill="1" applyBorder="1" applyAlignment="1" applyProtection="1">
      <alignment vertical="center" wrapText="1"/>
      <protection/>
    </xf>
    <xf numFmtId="3" fontId="69" fillId="35" borderId="19" xfId="0" applyNumberFormat="1" applyFont="1" applyFill="1" applyBorder="1" applyAlignment="1" applyProtection="1">
      <alignment vertical="center" wrapText="1"/>
      <protection/>
    </xf>
    <xf numFmtId="3" fontId="69" fillId="35" borderId="13" xfId="0" applyNumberFormat="1" applyFont="1" applyFill="1" applyBorder="1" applyAlignment="1" applyProtection="1">
      <alignment vertical="center" wrapText="1"/>
      <protection/>
    </xf>
    <xf numFmtId="3" fontId="69" fillId="35" borderId="12" xfId="0" applyNumberFormat="1" applyFont="1" applyFill="1" applyBorder="1" applyAlignment="1" applyProtection="1">
      <alignment wrapText="1"/>
      <protection/>
    </xf>
    <xf numFmtId="3" fontId="69" fillId="35" borderId="19" xfId="0" applyNumberFormat="1" applyFont="1" applyFill="1" applyBorder="1" applyAlignment="1" applyProtection="1">
      <alignment wrapText="1"/>
      <protection/>
    </xf>
    <xf numFmtId="3" fontId="69" fillId="35" borderId="13" xfId="0" applyNumberFormat="1" applyFont="1" applyFill="1" applyBorder="1" applyAlignment="1" applyProtection="1">
      <alignment wrapText="1"/>
      <protection/>
    </xf>
    <xf numFmtId="3" fontId="69" fillId="35" borderId="12" xfId="0" applyNumberFormat="1" applyFont="1" applyFill="1" applyBorder="1" applyAlignment="1" applyProtection="1">
      <alignment/>
      <protection/>
    </xf>
    <xf numFmtId="3" fontId="69" fillId="35" borderId="19" xfId="0" applyNumberFormat="1" applyFont="1" applyFill="1" applyBorder="1" applyAlignment="1" applyProtection="1">
      <alignment/>
      <protection/>
    </xf>
    <xf numFmtId="3" fontId="69" fillId="35" borderId="13" xfId="0" applyNumberFormat="1" applyFont="1" applyFill="1" applyBorder="1" applyAlignment="1" applyProtection="1">
      <alignment/>
      <protection/>
    </xf>
    <xf numFmtId="0" fontId="68" fillId="0" borderId="0" xfId="0" applyFont="1" applyFill="1" applyBorder="1" applyAlignment="1" applyProtection="1">
      <alignment horizontal="center"/>
      <protection/>
    </xf>
    <xf numFmtId="0" fontId="68" fillId="0" borderId="0" xfId="0" applyFont="1" applyFill="1" applyBorder="1" applyAlignment="1" applyProtection="1">
      <alignment horizontal="right"/>
      <protection/>
    </xf>
    <xf numFmtId="0" fontId="24" fillId="33" borderId="0" xfId="0" applyFont="1" applyFill="1" applyBorder="1" applyAlignment="1" applyProtection="1">
      <alignment horizontal="center" vertical="top" wrapText="1"/>
      <protection/>
    </xf>
    <xf numFmtId="0" fontId="67" fillId="33" borderId="0" xfId="0" applyFont="1" applyFill="1" applyAlignment="1" applyProtection="1">
      <alignment horizontal="center"/>
      <protection/>
    </xf>
    <xf numFmtId="43" fontId="0" fillId="33" borderId="0" xfId="48" applyFont="1" applyFill="1" applyAlignment="1" applyProtection="1">
      <alignment/>
      <protection/>
    </xf>
    <xf numFmtId="0" fontId="67" fillId="34" borderId="10" xfId="0" applyFont="1" applyFill="1" applyBorder="1" applyAlignment="1" applyProtection="1">
      <alignment horizontal="center"/>
      <protection/>
    </xf>
    <xf numFmtId="43" fontId="67" fillId="34" borderId="10" xfId="48" applyFont="1" applyFill="1" applyBorder="1" applyAlignment="1" applyProtection="1">
      <alignment horizontal="center"/>
      <protection/>
    </xf>
    <xf numFmtId="0" fontId="67" fillId="33" borderId="0" xfId="0" applyFont="1" applyFill="1" applyBorder="1" applyAlignment="1" applyProtection="1">
      <alignment horizontal="center"/>
      <protection/>
    </xf>
    <xf numFmtId="43" fontId="0" fillId="33" borderId="0" xfId="48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left" vertical="top" wrapText="1"/>
      <protection/>
    </xf>
    <xf numFmtId="0" fontId="68" fillId="33" borderId="0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left" vertical="top" wrapText="1"/>
      <protection/>
    </xf>
    <xf numFmtId="43" fontId="25" fillId="33" borderId="0" xfId="48" applyFont="1" applyFill="1" applyAlignment="1" applyProtection="1">
      <alignment horizontal="center"/>
      <protection/>
    </xf>
    <xf numFmtId="3" fontId="68" fillId="33" borderId="11" xfId="0" applyNumberFormat="1" applyFont="1" applyFill="1" applyBorder="1" applyAlignment="1" applyProtection="1">
      <alignment/>
      <protection/>
    </xf>
    <xf numFmtId="3" fontId="68" fillId="33" borderId="15" xfId="0" applyNumberFormat="1" applyFont="1" applyFill="1" applyBorder="1" applyAlignment="1" applyProtection="1">
      <alignment/>
      <protection/>
    </xf>
    <xf numFmtId="0" fontId="69" fillId="0" borderId="0" xfId="0" applyFont="1" applyBorder="1" applyAlignment="1">
      <alignment/>
    </xf>
    <xf numFmtId="0" fontId="69" fillId="0" borderId="0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0" fontId="68" fillId="0" borderId="0" xfId="0" applyFont="1" applyBorder="1" applyAlignment="1" applyProtection="1">
      <alignment/>
      <protection/>
    </xf>
    <xf numFmtId="0" fontId="70" fillId="0" borderId="0" xfId="0" applyFont="1" applyBorder="1" applyAlignment="1" applyProtection="1">
      <alignment/>
      <protection/>
    </xf>
    <xf numFmtId="0" fontId="68" fillId="33" borderId="0" xfId="0" applyFont="1" applyFill="1" applyBorder="1" applyAlignment="1">
      <alignment horizontal="left"/>
    </xf>
    <xf numFmtId="0" fontId="69" fillId="0" borderId="0" xfId="0" applyFont="1" applyBorder="1" applyAlignment="1">
      <alignment horizontal="left"/>
    </xf>
    <xf numFmtId="0" fontId="6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/>
      <protection/>
    </xf>
    <xf numFmtId="4" fontId="69" fillId="0" borderId="0" xfId="48" applyNumberFormat="1" applyFont="1" applyFill="1" applyBorder="1" applyAlignment="1" applyProtection="1">
      <alignment/>
      <protection locked="0"/>
    </xf>
    <xf numFmtId="4" fontId="69" fillId="0" borderId="13" xfId="48" applyNumberFormat="1" applyFont="1" applyFill="1" applyBorder="1" applyAlignment="1" applyProtection="1">
      <alignment/>
      <protection locked="0"/>
    </xf>
    <xf numFmtId="0" fontId="69" fillId="33" borderId="13" xfId="0" applyFont="1" applyFill="1" applyBorder="1" applyAlignment="1" applyProtection="1">
      <alignment vertical="top" wrapText="1"/>
      <protection/>
    </xf>
    <xf numFmtId="0" fontId="68" fillId="33" borderId="12" xfId="0" applyFont="1" applyFill="1" applyBorder="1" applyAlignment="1">
      <alignment wrapText="1"/>
    </xf>
    <xf numFmtId="3" fontId="68" fillId="33" borderId="13" xfId="0" applyNumberFormat="1" applyFont="1" applyFill="1" applyBorder="1" applyAlignment="1">
      <alignment horizontal="right" wrapText="1"/>
    </xf>
    <xf numFmtId="3" fontId="68" fillId="33" borderId="12" xfId="0" applyNumberFormat="1" applyFont="1" applyFill="1" applyBorder="1" applyAlignment="1">
      <alignment horizontal="right" wrapText="1"/>
    </xf>
    <xf numFmtId="3" fontId="68" fillId="33" borderId="19" xfId="0" applyNumberFormat="1" applyFont="1" applyFill="1" applyBorder="1" applyAlignment="1">
      <alignment horizontal="right" wrapText="1"/>
    </xf>
    <xf numFmtId="3" fontId="69" fillId="33" borderId="13" xfId="0" applyNumberFormat="1" applyFont="1" applyFill="1" applyBorder="1" applyAlignment="1">
      <alignment horizontal="right" wrapText="1"/>
    </xf>
    <xf numFmtId="0" fontId="81" fillId="33" borderId="0" xfId="0" applyFont="1" applyFill="1" applyAlignment="1">
      <alignment/>
    </xf>
    <xf numFmtId="0" fontId="77" fillId="33" borderId="0" xfId="0" applyFont="1" applyFill="1" applyBorder="1" applyAlignment="1">
      <alignment horizontal="right" vertical="center"/>
    </xf>
    <xf numFmtId="0" fontId="82" fillId="36" borderId="0" xfId="0" applyFont="1" applyFill="1" applyAlignment="1">
      <alignment horizontal="center" vertical="center"/>
    </xf>
    <xf numFmtId="0" fontId="78" fillId="36" borderId="28" xfId="0" applyFont="1" applyFill="1" applyBorder="1" applyAlignment="1">
      <alignment horizontal="center" vertical="center" wrapText="1"/>
    </xf>
    <xf numFmtId="0" fontId="78" fillId="36" borderId="29" xfId="0" applyFont="1" applyFill="1" applyBorder="1" applyAlignment="1">
      <alignment horizontal="center" vertical="center"/>
    </xf>
    <xf numFmtId="0" fontId="78" fillId="36" borderId="30" xfId="0" applyFont="1" applyFill="1" applyBorder="1" applyAlignment="1">
      <alignment horizontal="center" vertical="center" wrapText="1"/>
    </xf>
    <xf numFmtId="0" fontId="82" fillId="37" borderId="31" xfId="0" applyFont="1" applyFill="1" applyBorder="1" applyAlignment="1">
      <alignment horizontal="center" vertical="center" wrapText="1"/>
    </xf>
    <xf numFmtId="0" fontId="82" fillId="37" borderId="28" xfId="0" applyFont="1" applyFill="1" applyBorder="1" applyAlignment="1">
      <alignment horizontal="center" vertical="center" wrapText="1"/>
    </xf>
    <xf numFmtId="0" fontId="82" fillId="21" borderId="32" xfId="0" applyFont="1" applyFill="1" applyBorder="1" applyAlignment="1">
      <alignment horizontal="center" vertical="center" wrapText="1"/>
    </xf>
    <xf numFmtId="0" fontId="78" fillId="21" borderId="31" xfId="0" applyFont="1" applyFill="1" applyBorder="1" applyAlignment="1">
      <alignment horizontal="center" vertical="center" wrapText="1"/>
    </xf>
    <xf numFmtId="0" fontId="78" fillId="21" borderId="31" xfId="0" applyFont="1" applyFill="1" applyBorder="1" applyAlignment="1">
      <alignment vertical="center" wrapText="1"/>
    </xf>
    <xf numFmtId="0" fontId="78" fillId="21" borderId="28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wrapText="1"/>
    </xf>
    <xf numFmtId="3" fontId="68" fillId="33" borderId="19" xfId="0" applyNumberFormat="1" applyFont="1" applyFill="1" applyBorder="1" applyAlignment="1">
      <alignment horizontal="right" wrapText="1"/>
    </xf>
    <xf numFmtId="3" fontId="68" fillId="33" borderId="12" xfId="0" applyNumberFormat="1" applyFont="1" applyFill="1" applyBorder="1" applyAlignment="1">
      <alignment horizontal="right" wrapText="1"/>
    </xf>
    <xf numFmtId="3" fontId="68" fillId="33" borderId="13" xfId="0" applyNumberFormat="1" applyFont="1" applyFill="1" applyBorder="1" applyAlignment="1">
      <alignment horizontal="right" wrapText="1"/>
    </xf>
    <xf numFmtId="0" fontId="82" fillId="36" borderId="31" xfId="0" applyFont="1" applyFill="1" applyBorder="1" applyAlignment="1">
      <alignment vertical="center" wrapText="1"/>
    </xf>
    <xf numFmtId="0" fontId="82" fillId="36" borderId="28" xfId="0" applyFont="1" applyFill="1" applyBorder="1" applyAlignment="1">
      <alignment vertical="center" wrapText="1"/>
    </xf>
    <xf numFmtId="0" fontId="82" fillId="36" borderId="33" xfId="0" applyFont="1" applyFill="1" applyBorder="1" applyAlignment="1">
      <alignment horizontal="center" vertical="center" wrapText="1"/>
    </xf>
    <xf numFmtId="0" fontId="77" fillId="33" borderId="34" xfId="0" applyFont="1" applyFill="1" applyBorder="1" applyAlignment="1">
      <alignment horizontal="center" vertical="center"/>
    </xf>
    <xf numFmtId="0" fontId="77" fillId="33" borderId="0" xfId="0" applyFont="1" applyFill="1" applyBorder="1" applyAlignment="1">
      <alignment horizontal="center" vertical="center"/>
    </xf>
    <xf numFmtId="0" fontId="77" fillId="33" borderId="35" xfId="0" applyFont="1" applyFill="1" applyBorder="1" applyAlignment="1">
      <alignment horizontal="center" vertical="center"/>
    </xf>
    <xf numFmtId="4" fontId="69" fillId="4" borderId="13" xfId="0" applyNumberFormat="1" applyFont="1" applyFill="1" applyBorder="1" applyAlignment="1">
      <alignment/>
    </xf>
    <xf numFmtId="4" fontId="69" fillId="4" borderId="13" xfId="0" applyNumberFormat="1" applyFont="1" applyFill="1" applyBorder="1" applyAlignment="1">
      <alignment wrapText="1"/>
    </xf>
    <xf numFmtId="0" fontId="82" fillId="0" borderId="32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/>
    </xf>
    <xf numFmtId="0" fontId="83" fillId="0" borderId="31" xfId="0" applyFont="1" applyBorder="1" applyAlignment="1">
      <alignment vertical="center" wrapText="1"/>
    </xf>
    <xf numFmtId="0" fontId="78" fillId="0" borderId="36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14" fontId="78" fillId="0" borderId="37" xfId="0" applyNumberFormat="1" applyFont="1" applyBorder="1" applyAlignment="1">
      <alignment horizontal="center" vertical="center" wrapText="1"/>
    </xf>
    <xf numFmtId="43" fontId="78" fillId="0" borderId="36" xfId="48" applyFont="1" applyBorder="1" applyAlignment="1">
      <alignment horizontal="center" vertical="center" wrapText="1"/>
    </xf>
    <xf numFmtId="0" fontId="78" fillId="0" borderId="38" xfId="0" applyFont="1" applyBorder="1" applyAlignment="1">
      <alignment horizontal="center" vertical="center" wrapText="1"/>
    </xf>
    <xf numFmtId="0" fontId="78" fillId="0" borderId="37" xfId="0" applyFont="1" applyBorder="1" applyAlignment="1">
      <alignment horizontal="center" vertical="center" wrapText="1"/>
    </xf>
    <xf numFmtId="43" fontId="78" fillId="0" borderId="37" xfId="48" applyFont="1" applyBorder="1" applyAlignment="1">
      <alignment vertical="center" wrapText="1"/>
    </xf>
    <xf numFmtId="43" fontId="78" fillId="0" borderId="39" xfId="48" applyFont="1" applyBorder="1" applyAlignment="1">
      <alignment horizontal="center" vertical="center" wrapText="1"/>
    </xf>
    <xf numFmtId="0" fontId="78" fillId="0" borderId="40" xfId="0" applyFont="1" applyBorder="1" applyAlignment="1">
      <alignment horizontal="center" vertical="center" wrapText="1"/>
    </xf>
    <xf numFmtId="0" fontId="78" fillId="21" borderId="29" xfId="0" applyFont="1" applyFill="1" applyBorder="1" applyAlignment="1">
      <alignment horizontal="center" vertical="center" wrapText="1"/>
    </xf>
    <xf numFmtId="0" fontId="78" fillId="21" borderId="29" xfId="0" applyFont="1" applyFill="1" applyBorder="1" applyAlignment="1">
      <alignment vertical="center" wrapText="1"/>
    </xf>
    <xf numFmtId="0" fontId="78" fillId="21" borderId="40" xfId="0" applyFont="1" applyFill="1" applyBorder="1" applyAlignment="1">
      <alignment horizontal="center" vertical="center" wrapText="1"/>
    </xf>
    <xf numFmtId="43" fontId="78" fillId="0" borderId="35" xfId="48" applyFont="1" applyBorder="1" applyAlignment="1">
      <alignment vertical="center" wrapText="1"/>
    </xf>
    <xf numFmtId="0" fontId="78" fillId="0" borderId="35" xfId="0" applyFont="1" applyBorder="1" applyAlignment="1">
      <alignment vertical="center" wrapText="1"/>
    </xf>
    <xf numFmtId="0" fontId="78" fillId="0" borderId="37" xfId="0" applyFont="1" applyBorder="1" applyAlignment="1">
      <alignment vertical="center" wrapText="1"/>
    </xf>
    <xf numFmtId="0" fontId="83" fillId="21" borderId="32" xfId="0" applyFont="1" applyFill="1" applyBorder="1" applyAlignment="1">
      <alignment horizontal="right" vertical="center" wrapText="1"/>
    </xf>
    <xf numFmtId="0" fontId="83" fillId="21" borderId="31" xfId="0" applyFont="1" applyFill="1" applyBorder="1" applyAlignment="1">
      <alignment horizontal="center" vertical="center"/>
    </xf>
    <xf numFmtId="0" fontId="83" fillId="21" borderId="31" xfId="0" applyFont="1" applyFill="1" applyBorder="1" applyAlignment="1">
      <alignment vertical="center" wrapText="1"/>
    </xf>
    <xf numFmtId="0" fontId="83" fillId="0" borderId="31" xfId="0" applyFont="1" applyBorder="1" applyAlignment="1">
      <alignment horizontal="left" vertical="center" wrapText="1" indent="2"/>
    </xf>
    <xf numFmtId="0" fontId="83" fillId="0" borderId="32" xfId="0" applyFont="1" applyBorder="1" applyAlignment="1">
      <alignment horizontal="right" vertical="center" wrapText="1"/>
    </xf>
    <xf numFmtId="0" fontId="78" fillId="21" borderId="38" xfId="0" applyFont="1" applyFill="1" applyBorder="1" applyAlignment="1">
      <alignment horizontal="center" vertical="center" wrapText="1"/>
    </xf>
    <xf numFmtId="0" fontId="78" fillId="21" borderId="37" xfId="0" applyFont="1" applyFill="1" applyBorder="1" applyAlignment="1">
      <alignment horizontal="center" vertical="center" wrapText="1"/>
    </xf>
    <xf numFmtId="0" fontId="78" fillId="21" borderId="30" xfId="0" applyFont="1" applyFill="1" applyBorder="1" applyAlignment="1">
      <alignment horizontal="center" vertical="center" wrapText="1"/>
    </xf>
    <xf numFmtId="0" fontId="78" fillId="0" borderId="40" xfId="0" applyFont="1" applyBorder="1" applyAlignment="1">
      <alignment vertical="center" wrapText="1"/>
    </xf>
    <xf numFmtId="0" fontId="78" fillId="0" borderId="30" xfId="0" applyFont="1" applyBorder="1" applyAlignment="1">
      <alignment horizontal="center" vertical="center" wrapText="1"/>
    </xf>
    <xf numFmtId="0" fontId="78" fillId="21" borderId="33" xfId="0" applyFont="1" applyFill="1" applyBorder="1" applyAlignment="1">
      <alignment horizontal="center" vertical="center" wrapText="1"/>
    </xf>
    <xf numFmtId="0" fontId="78" fillId="0" borderId="28" xfId="0" applyFont="1" applyBorder="1" applyAlignment="1">
      <alignment horizontal="center" vertical="center" wrapText="1"/>
    </xf>
    <xf numFmtId="0" fontId="78" fillId="0" borderId="28" xfId="0" applyFont="1" applyBorder="1" applyAlignment="1">
      <alignment vertical="center" wrapText="1"/>
    </xf>
    <xf numFmtId="0" fontId="78" fillId="0" borderId="33" xfId="0" applyFont="1" applyBorder="1" applyAlignment="1">
      <alignment horizontal="center" vertical="center" wrapText="1"/>
    </xf>
    <xf numFmtId="0" fontId="78" fillId="0" borderId="0" xfId="0" applyFont="1" applyAlignment="1">
      <alignment vertical="center"/>
    </xf>
    <xf numFmtId="0" fontId="78" fillId="0" borderId="0" xfId="0" applyFont="1" applyAlignment="1">
      <alignment/>
    </xf>
    <xf numFmtId="0" fontId="82" fillId="21" borderId="26" xfId="0" applyFont="1" applyFill="1" applyBorder="1" applyAlignment="1">
      <alignment horizontal="center" vertical="center" wrapText="1"/>
    </xf>
    <xf numFmtId="43" fontId="78" fillId="0" borderId="35" xfId="48" applyFont="1" applyBorder="1" applyAlignment="1">
      <alignment horizontal="center" vertical="center" wrapText="1"/>
    </xf>
    <xf numFmtId="43" fontId="78" fillId="0" borderId="0" xfId="48" applyFont="1" applyAlignment="1">
      <alignment horizontal="center" vertical="center" wrapText="1"/>
    </xf>
    <xf numFmtId="0" fontId="78" fillId="0" borderId="39" xfId="0" applyFont="1" applyBorder="1" applyAlignment="1">
      <alignment horizontal="center" vertical="center" wrapText="1"/>
    </xf>
    <xf numFmtId="43" fontId="78" fillId="0" borderId="30" xfId="48" applyFont="1" applyBorder="1" applyAlignment="1">
      <alignment vertical="center" wrapText="1"/>
    </xf>
    <xf numFmtId="43" fontId="78" fillId="0" borderId="40" xfId="48" applyFont="1" applyBorder="1" applyAlignment="1">
      <alignment vertical="center" wrapText="1"/>
    </xf>
    <xf numFmtId="0" fontId="83" fillId="0" borderId="31" xfId="0" applyFont="1" applyBorder="1" applyAlignment="1">
      <alignment horizontal="center" vertical="center" wrapText="1"/>
    </xf>
    <xf numFmtId="0" fontId="78" fillId="21" borderId="0" xfId="0" applyFont="1" applyFill="1" applyAlignment="1">
      <alignment horizontal="center" vertical="center" wrapText="1"/>
    </xf>
    <xf numFmtId="0" fontId="78" fillId="21" borderId="36" xfId="0" applyFont="1" applyFill="1" applyBorder="1" applyAlignment="1">
      <alignment horizontal="center" vertical="center" wrapText="1"/>
    </xf>
    <xf numFmtId="0" fontId="78" fillId="21" borderId="39" xfId="0" applyFont="1" applyFill="1" applyBorder="1" applyAlignment="1">
      <alignment horizontal="center" vertical="center" wrapText="1"/>
    </xf>
    <xf numFmtId="0" fontId="78" fillId="0" borderId="34" xfId="0" applyFont="1" applyBorder="1" applyAlignment="1">
      <alignment horizontal="justify" vertical="center"/>
    </xf>
    <xf numFmtId="0" fontId="78" fillId="0" borderId="0" xfId="0" applyFont="1" applyAlignment="1">
      <alignment horizontal="justify" vertical="center"/>
    </xf>
    <xf numFmtId="0" fontId="78" fillId="0" borderId="35" xfId="0" applyFont="1" applyBorder="1" applyAlignment="1">
      <alignment horizontal="justify" vertical="center"/>
    </xf>
    <xf numFmtId="0" fontId="82" fillId="37" borderId="29" xfId="0" applyFont="1" applyFill="1" applyBorder="1" applyAlignment="1">
      <alignment horizontal="center" vertical="center" wrapText="1"/>
    </xf>
    <xf numFmtId="0" fontId="82" fillId="37" borderId="40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78" fillId="0" borderId="29" xfId="0" applyFont="1" applyBorder="1" applyAlignment="1">
      <alignment horizontal="center" vertical="center" wrapText="1"/>
    </xf>
    <xf numFmtId="0" fontId="82" fillId="37" borderId="28" xfId="0" applyFont="1" applyFill="1" applyBorder="1" applyAlignment="1">
      <alignment vertical="center" wrapText="1"/>
    </xf>
    <xf numFmtId="0" fontId="83" fillId="0" borderId="28" xfId="0" applyFont="1" applyBorder="1" applyAlignment="1">
      <alignment vertical="center" wrapText="1"/>
    </xf>
    <xf numFmtId="0" fontId="77" fillId="33" borderId="0" xfId="0" applyFont="1" applyFill="1" applyAlignment="1">
      <alignment horizontal="justify" vertical="center"/>
    </xf>
    <xf numFmtId="0" fontId="81" fillId="33" borderId="0" xfId="0" applyFont="1" applyFill="1" applyBorder="1" applyAlignment="1">
      <alignment/>
    </xf>
    <xf numFmtId="0" fontId="77" fillId="33" borderId="0" xfId="0" applyFont="1" applyFill="1" applyBorder="1" applyAlignment="1">
      <alignment/>
    </xf>
    <xf numFmtId="0" fontId="77" fillId="33" borderId="0" xfId="0" applyFont="1" applyFill="1" applyAlignment="1">
      <alignment/>
    </xf>
    <xf numFmtId="0" fontId="84" fillId="33" borderId="0" xfId="0" applyFont="1" applyFill="1" applyAlignment="1" applyProtection="1">
      <alignment horizontal="center"/>
      <protection/>
    </xf>
    <xf numFmtId="0" fontId="85" fillId="33" borderId="0" xfId="0" applyFont="1" applyFill="1" applyAlignment="1" applyProtection="1">
      <alignment horizontal="center"/>
      <protection/>
    </xf>
    <xf numFmtId="0" fontId="30" fillId="16" borderId="0" xfId="0" applyFont="1" applyFill="1" applyAlignment="1" applyProtection="1">
      <alignment horizontal="center"/>
      <protection/>
    </xf>
    <xf numFmtId="0" fontId="31" fillId="33" borderId="0" xfId="46" applyFont="1" applyFill="1" applyAlignment="1" applyProtection="1">
      <alignment horizontal="center"/>
      <protection locked="0"/>
    </xf>
    <xf numFmtId="0" fontId="32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68" fillId="16" borderId="24" xfId="0" applyFont="1" applyFill="1" applyBorder="1" applyAlignment="1" applyProtection="1">
      <alignment horizontal="center"/>
      <protection/>
    </xf>
    <xf numFmtId="0" fontId="8" fillId="33" borderId="0" xfId="46" applyFont="1" applyFill="1" applyAlignment="1" applyProtection="1">
      <alignment horizontal="center"/>
      <protection locked="0"/>
    </xf>
    <xf numFmtId="0" fontId="68" fillId="0" borderId="0" xfId="0" applyFont="1" applyFill="1" applyAlignment="1" applyProtection="1">
      <alignment horizontal="center" vertical="center"/>
      <protection/>
    </xf>
    <xf numFmtId="0" fontId="68" fillId="0" borderId="11" xfId="0" applyFont="1" applyFill="1" applyBorder="1" applyAlignment="1" applyProtection="1">
      <alignment horizontal="center"/>
      <protection/>
    </xf>
    <xf numFmtId="3" fontId="73" fillId="33" borderId="18" xfId="0" applyNumberFormat="1" applyFont="1" applyFill="1" applyBorder="1" applyAlignment="1" applyProtection="1">
      <alignment horizontal="right" vertical="center" wrapText="1"/>
      <protection/>
    </xf>
    <xf numFmtId="0" fontId="73" fillId="33" borderId="20" xfId="0" applyFont="1" applyFill="1" applyBorder="1" applyAlignment="1" applyProtection="1">
      <alignment horizontal="right" vertical="center" wrapText="1"/>
      <protection/>
    </xf>
    <xf numFmtId="0" fontId="8" fillId="0" borderId="21" xfId="0" applyFont="1" applyBorder="1" applyAlignment="1" applyProtection="1">
      <alignment horizontal="center" vertical="top" wrapText="1"/>
      <protection/>
    </xf>
    <xf numFmtId="0" fontId="8" fillId="0" borderId="23" xfId="0" applyFont="1" applyBorder="1" applyAlignment="1" applyProtection="1">
      <alignment horizontal="center" vertical="top" wrapText="1"/>
      <protection/>
    </xf>
    <xf numFmtId="0" fontId="68" fillId="0" borderId="0" xfId="0" applyFont="1" applyBorder="1" applyAlignment="1" applyProtection="1">
      <alignment horizontal="center"/>
      <protection/>
    </xf>
    <xf numFmtId="0" fontId="74" fillId="33" borderId="0" xfId="0" applyFont="1" applyFill="1" applyBorder="1" applyAlignment="1" applyProtection="1">
      <alignment horizontal="left" vertical="center" wrapText="1"/>
      <protection/>
    </xf>
    <xf numFmtId="0" fontId="74" fillId="33" borderId="13" xfId="0" applyFont="1" applyFill="1" applyBorder="1" applyAlignment="1" applyProtection="1">
      <alignment horizontal="left" vertical="center" wrapText="1"/>
      <protection/>
    </xf>
    <xf numFmtId="0" fontId="10" fillId="33" borderId="0" xfId="0" applyFont="1" applyFill="1" applyBorder="1" applyAlignment="1" applyProtection="1">
      <alignment horizontal="left" vertical="top" wrapText="1"/>
      <protection/>
    </xf>
    <xf numFmtId="37" fontId="68" fillId="16" borderId="24" xfId="55" applyNumberFormat="1" applyFont="1" applyFill="1" applyBorder="1" applyAlignment="1" applyProtection="1">
      <alignment horizontal="center" vertical="center" wrapText="1"/>
      <protection/>
    </xf>
    <xf numFmtId="37" fontId="68" fillId="16" borderId="24" xfId="55" applyNumberFormat="1" applyFont="1" applyFill="1" applyBorder="1" applyAlignment="1" applyProtection="1">
      <alignment horizontal="center" vertical="center"/>
      <protection/>
    </xf>
    <xf numFmtId="0" fontId="74" fillId="33" borderId="12" xfId="0" applyFont="1" applyFill="1" applyBorder="1" applyAlignment="1" applyProtection="1">
      <alignment horizontal="left" vertical="center" wrapText="1"/>
      <protection/>
    </xf>
    <xf numFmtId="0" fontId="68" fillId="0" borderId="0" xfId="0" applyFont="1" applyFill="1" applyBorder="1" applyAlignment="1" applyProtection="1">
      <alignment horizontal="center"/>
      <protection/>
    </xf>
    <xf numFmtId="0" fontId="68" fillId="0" borderId="0" xfId="0" applyFont="1" applyFill="1" applyBorder="1" applyAlignment="1" applyProtection="1">
      <alignment horizontal="right"/>
      <protection/>
    </xf>
    <xf numFmtId="0" fontId="69" fillId="33" borderId="12" xfId="0" applyFont="1" applyFill="1" applyBorder="1" applyAlignment="1">
      <alignment horizontal="left" wrapText="1"/>
    </xf>
    <xf numFmtId="0" fontId="69" fillId="33" borderId="13" xfId="0" applyFont="1" applyFill="1" applyBorder="1" applyAlignment="1">
      <alignment horizontal="left" wrapText="1"/>
    </xf>
    <xf numFmtId="0" fontId="68" fillId="33" borderId="0" xfId="0" applyFont="1" applyFill="1" applyBorder="1" applyAlignment="1">
      <alignment horizontal="center"/>
    </xf>
    <xf numFmtId="0" fontId="68" fillId="16" borderId="21" xfId="0" applyFont="1" applyFill="1" applyBorder="1" applyAlignment="1">
      <alignment horizontal="center" vertical="center" wrapText="1"/>
    </xf>
    <xf numFmtId="0" fontId="68" fillId="16" borderId="22" xfId="0" applyFont="1" applyFill="1" applyBorder="1" applyAlignment="1">
      <alignment horizontal="center" vertical="center" wrapText="1"/>
    </xf>
    <xf numFmtId="0" fontId="68" fillId="16" borderId="23" xfId="0" applyFont="1" applyFill="1" applyBorder="1" applyAlignment="1">
      <alignment horizontal="center" vertical="center" wrapText="1"/>
    </xf>
    <xf numFmtId="0" fontId="68" fillId="16" borderId="16" xfId="0" applyFont="1" applyFill="1" applyBorder="1" applyAlignment="1">
      <alignment horizontal="center" vertical="center" wrapText="1"/>
    </xf>
    <xf numFmtId="0" fontId="68" fillId="16" borderId="17" xfId="0" applyFont="1" applyFill="1" applyBorder="1" applyAlignment="1">
      <alignment horizontal="center" vertical="center" wrapText="1"/>
    </xf>
    <xf numFmtId="0" fontId="68" fillId="16" borderId="14" xfId="0" applyFont="1" applyFill="1" applyBorder="1" applyAlignment="1">
      <alignment horizontal="center" vertical="center" wrapText="1"/>
    </xf>
    <xf numFmtId="0" fontId="68" fillId="16" borderId="15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 applyProtection="1">
      <alignment horizontal="center"/>
      <protection/>
    </xf>
    <xf numFmtId="0" fontId="68" fillId="33" borderId="12" xfId="0" applyFont="1" applyFill="1" applyBorder="1" applyAlignment="1">
      <alignment wrapText="1"/>
    </xf>
    <xf numFmtId="0" fontId="68" fillId="33" borderId="13" xfId="0" applyFont="1" applyFill="1" applyBorder="1" applyAlignment="1">
      <alignment wrapText="1"/>
    </xf>
    <xf numFmtId="0" fontId="68" fillId="33" borderId="0" xfId="0" applyFont="1" applyFill="1" applyBorder="1" applyAlignment="1">
      <alignment horizontal="center" wrapText="1"/>
    </xf>
    <xf numFmtId="0" fontId="68" fillId="33" borderId="12" xfId="0" applyFont="1" applyFill="1" applyBorder="1" applyAlignment="1">
      <alignment horizontal="left" vertical="center" wrapText="1"/>
    </xf>
    <xf numFmtId="0" fontId="68" fillId="33" borderId="13" xfId="0" applyFont="1" applyFill="1" applyBorder="1" applyAlignment="1">
      <alignment horizontal="left" vertical="center" wrapText="1"/>
    </xf>
    <xf numFmtId="0" fontId="8" fillId="33" borderId="0" xfId="46" applyFont="1" applyFill="1" applyAlignment="1" applyProtection="1">
      <alignment horizontal="center"/>
      <protection/>
    </xf>
    <xf numFmtId="0" fontId="79" fillId="33" borderId="0" xfId="0" applyFont="1" applyFill="1" applyAlignment="1" applyProtection="1">
      <alignment horizontal="left" vertical="center" wrapText="1"/>
      <protection/>
    </xf>
    <xf numFmtId="0" fontId="80" fillId="33" borderId="0" xfId="0" applyFont="1" applyFill="1" applyAlignment="1" applyProtection="1">
      <alignment horizontal="left" vertical="center" wrapText="1"/>
      <protection/>
    </xf>
    <xf numFmtId="0" fontId="68" fillId="34" borderId="24" xfId="0" applyFont="1" applyFill="1" applyBorder="1" applyAlignment="1" applyProtection="1">
      <alignment horizontal="center" vertical="center"/>
      <protection/>
    </xf>
    <xf numFmtId="0" fontId="68" fillId="34" borderId="24" xfId="0" applyFont="1" applyFill="1" applyBorder="1" applyAlignment="1" applyProtection="1">
      <alignment horizontal="center" vertical="center" wrapText="1"/>
      <protection/>
    </xf>
    <xf numFmtId="3" fontId="68" fillId="33" borderId="19" xfId="0" applyNumberFormat="1" applyFont="1" applyFill="1" applyBorder="1" applyAlignment="1">
      <alignment horizontal="right" wrapText="1"/>
    </xf>
    <xf numFmtId="3" fontId="68" fillId="33" borderId="12" xfId="0" applyNumberFormat="1" applyFont="1" applyFill="1" applyBorder="1" applyAlignment="1">
      <alignment horizontal="right" wrapText="1"/>
    </xf>
    <xf numFmtId="0" fontId="68" fillId="16" borderId="18" xfId="0" applyFont="1" applyFill="1" applyBorder="1" applyAlignment="1">
      <alignment horizontal="center" vertical="center" wrapText="1"/>
    </xf>
    <xf numFmtId="0" fontId="68" fillId="16" borderId="20" xfId="0" applyFont="1" applyFill="1" applyBorder="1" applyAlignment="1">
      <alignment horizontal="center" vertical="center" wrapText="1"/>
    </xf>
    <xf numFmtId="0" fontId="68" fillId="16" borderId="24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/>
      <protection/>
    </xf>
    <xf numFmtId="0" fontId="68" fillId="16" borderId="16" xfId="0" applyFont="1" applyFill="1" applyBorder="1" applyAlignment="1" applyProtection="1">
      <alignment horizontal="center" vertical="center"/>
      <protection/>
    </xf>
    <xf numFmtId="0" fontId="68" fillId="16" borderId="17" xfId="0" applyFont="1" applyFill="1" applyBorder="1" applyAlignment="1" applyProtection="1">
      <alignment horizontal="center" vertical="center"/>
      <protection/>
    </xf>
    <xf numFmtId="0" fontId="68" fillId="16" borderId="12" xfId="0" applyFont="1" applyFill="1" applyBorder="1" applyAlignment="1" applyProtection="1">
      <alignment horizontal="center" vertical="center"/>
      <protection/>
    </xf>
    <xf numFmtId="0" fontId="68" fillId="16" borderId="13" xfId="0" applyFont="1" applyFill="1" applyBorder="1" applyAlignment="1" applyProtection="1">
      <alignment horizontal="center" vertical="center"/>
      <protection/>
    </xf>
    <xf numFmtId="0" fontId="68" fillId="16" borderId="14" xfId="0" applyFont="1" applyFill="1" applyBorder="1" applyAlignment="1" applyProtection="1">
      <alignment horizontal="center" vertical="center"/>
      <protection/>
    </xf>
    <xf numFmtId="0" fontId="68" fillId="16" borderId="15" xfId="0" applyFont="1" applyFill="1" applyBorder="1" applyAlignment="1" applyProtection="1">
      <alignment horizontal="center" vertical="center"/>
      <protection/>
    </xf>
    <xf numFmtId="0" fontId="68" fillId="16" borderId="24" xfId="0" applyFont="1" applyFill="1" applyBorder="1" applyAlignment="1" applyProtection="1">
      <alignment horizontal="center" vertical="center" wrapText="1"/>
      <protection/>
    </xf>
    <xf numFmtId="0" fontId="68" fillId="0" borderId="11" xfId="0" applyFont="1" applyFill="1" applyBorder="1" applyAlignment="1" applyProtection="1">
      <alignment horizontal="center"/>
      <protection locked="0"/>
    </xf>
    <xf numFmtId="0" fontId="73" fillId="33" borderId="12" xfId="0" applyFont="1" applyFill="1" applyBorder="1" applyAlignment="1" applyProtection="1">
      <alignment horizontal="left" vertical="center" wrapText="1"/>
      <protection/>
    </xf>
    <xf numFmtId="0" fontId="73" fillId="33" borderId="0" xfId="0" applyFont="1" applyFill="1" applyBorder="1" applyAlignment="1" applyProtection="1">
      <alignment horizontal="left" vertical="center" wrapText="1"/>
      <protection/>
    </xf>
    <xf numFmtId="0" fontId="68" fillId="16" borderId="24" xfId="0" applyFont="1" applyFill="1" applyBorder="1" applyAlignment="1" applyProtection="1">
      <alignment horizontal="center" vertical="center"/>
      <protection/>
    </xf>
    <xf numFmtId="171" fontId="68" fillId="33" borderId="12" xfId="0" applyNumberFormat="1" applyFont="1" applyFill="1" applyBorder="1" applyAlignment="1" applyProtection="1">
      <alignment horizontal="left" wrapText="1"/>
      <protection/>
    </xf>
    <xf numFmtId="171" fontId="68" fillId="33" borderId="13" xfId="0" applyNumberFormat="1" applyFont="1" applyFill="1" applyBorder="1" applyAlignment="1" applyProtection="1">
      <alignment horizontal="left" wrapText="1"/>
      <protection/>
    </xf>
    <xf numFmtId="171" fontId="69" fillId="33" borderId="12" xfId="0" applyNumberFormat="1" applyFont="1" applyFill="1" applyBorder="1" applyAlignment="1" applyProtection="1">
      <alignment horizontal="left" wrapText="1"/>
      <protection/>
    </xf>
    <xf numFmtId="171" fontId="69" fillId="33" borderId="13" xfId="0" applyNumberFormat="1" applyFont="1" applyFill="1" applyBorder="1" applyAlignment="1" applyProtection="1">
      <alignment horizontal="left" wrapText="1"/>
      <protection/>
    </xf>
    <xf numFmtId="168" fontId="68" fillId="16" borderId="21" xfId="0" applyNumberFormat="1" applyFont="1" applyFill="1" applyBorder="1" applyAlignment="1" applyProtection="1">
      <alignment horizontal="center" vertical="center" wrapText="1"/>
      <protection/>
    </xf>
    <xf numFmtId="168" fontId="68" fillId="16" borderId="22" xfId="0" applyNumberFormat="1" applyFont="1" applyFill="1" applyBorder="1" applyAlignment="1" applyProtection="1">
      <alignment horizontal="center" vertical="center" wrapText="1"/>
      <protection/>
    </xf>
    <xf numFmtId="168" fontId="68" fillId="16" borderId="18" xfId="0" applyNumberFormat="1" applyFont="1" applyFill="1" applyBorder="1" applyAlignment="1" applyProtection="1">
      <alignment horizontal="center" vertical="center" wrapText="1"/>
      <protection/>
    </xf>
    <xf numFmtId="168" fontId="68" fillId="16" borderId="15" xfId="0" applyNumberFormat="1" applyFont="1" applyFill="1" applyBorder="1" applyAlignment="1" applyProtection="1">
      <alignment horizontal="center" vertical="center" wrapText="1"/>
      <protection/>
    </xf>
    <xf numFmtId="168" fontId="69" fillId="33" borderId="12" xfId="0" applyNumberFormat="1" applyFont="1" applyFill="1" applyBorder="1" applyAlignment="1" applyProtection="1">
      <alignment horizontal="left" wrapText="1"/>
      <protection/>
    </xf>
    <xf numFmtId="168" fontId="69" fillId="33" borderId="13" xfId="0" applyNumberFormat="1" applyFont="1" applyFill="1" applyBorder="1" applyAlignment="1" applyProtection="1">
      <alignment horizontal="left" wrapText="1"/>
      <protection/>
    </xf>
    <xf numFmtId="168" fontId="68" fillId="16" borderId="16" xfId="0" applyNumberFormat="1" applyFont="1" applyFill="1" applyBorder="1" applyAlignment="1" applyProtection="1">
      <alignment horizontal="left" vertical="center" wrapText="1"/>
      <protection/>
    </xf>
    <xf numFmtId="168" fontId="68" fillId="16" borderId="17" xfId="0" applyNumberFormat="1" applyFont="1" applyFill="1" applyBorder="1" applyAlignment="1" applyProtection="1">
      <alignment horizontal="left" vertical="center" wrapText="1"/>
      <protection/>
    </xf>
    <xf numFmtId="168" fontId="68" fillId="16" borderId="14" xfId="0" applyNumberFormat="1" applyFont="1" applyFill="1" applyBorder="1" applyAlignment="1" applyProtection="1">
      <alignment horizontal="left" vertical="center" wrapText="1"/>
      <protection/>
    </xf>
    <xf numFmtId="168" fontId="68" fillId="16" borderId="15" xfId="0" applyNumberFormat="1" applyFont="1" applyFill="1" applyBorder="1" applyAlignment="1" applyProtection="1">
      <alignment horizontal="left" vertical="center" wrapText="1"/>
      <protection/>
    </xf>
    <xf numFmtId="168" fontId="68" fillId="33" borderId="12" xfId="0" applyNumberFormat="1" applyFont="1" applyFill="1" applyBorder="1" applyAlignment="1" applyProtection="1">
      <alignment horizontal="left" wrapText="1"/>
      <protection/>
    </xf>
    <xf numFmtId="168" fontId="68" fillId="33" borderId="13" xfId="0" applyNumberFormat="1" applyFont="1" applyFill="1" applyBorder="1" applyAlignment="1" applyProtection="1">
      <alignment horizontal="left" wrapText="1"/>
      <protection/>
    </xf>
    <xf numFmtId="168" fontId="8" fillId="33" borderId="0" xfId="46" applyNumberFormat="1" applyFont="1" applyFill="1" applyAlignment="1" applyProtection="1">
      <alignment horizontal="center"/>
      <protection/>
    </xf>
    <xf numFmtId="168" fontId="68" fillId="33" borderId="0" xfId="0" applyNumberFormat="1" applyFont="1" applyFill="1" applyBorder="1" applyAlignment="1" applyProtection="1">
      <alignment horizontal="center"/>
      <protection/>
    </xf>
    <xf numFmtId="168" fontId="68" fillId="33" borderId="12" xfId="0" applyNumberFormat="1" applyFont="1" applyFill="1" applyBorder="1" applyAlignment="1" applyProtection="1">
      <alignment horizontal="left"/>
      <protection/>
    </xf>
    <xf numFmtId="168" fontId="68" fillId="33" borderId="13" xfId="0" applyNumberFormat="1" applyFont="1" applyFill="1" applyBorder="1" applyAlignment="1" applyProtection="1">
      <alignment horizontal="left"/>
      <protection/>
    </xf>
    <xf numFmtId="168" fontId="68" fillId="33" borderId="11" xfId="0" applyNumberFormat="1" applyFont="1" applyFill="1" applyBorder="1" applyAlignment="1" applyProtection="1">
      <alignment horizontal="center"/>
      <protection/>
    </xf>
    <xf numFmtId="0" fontId="68" fillId="16" borderId="21" xfId="0" applyFont="1" applyFill="1" applyBorder="1" applyAlignment="1" applyProtection="1">
      <alignment horizontal="center" vertical="center" wrapText="1"/>
      <protection/>
    </xf>
    <xf numFmtId="0" fontId="68" fillId="16" borderId="22" xfId="0" applyFont="1" applyFill="1" applyBorder="1" applyAlignment="1" applyProtection="1">
      <alignment horizontal="center" vertical="center" wrapText="1"/>
      <protection/>
    </xf>
    <xf numFmtId="0" fontId="68" fillId="16" borderId="18" xfId="0" applyFont="1" applyFill="1" applyBorder="1" applyAlignment="1" applyProtection="1">
      <alignment horizontal="center" vertical="center" wrapText="1"/>
      <protection/>
    </xf>
    <xf numFmtId="0" fontId="68" fillId="16" borderId="15" xfId="0" applyFont="1" applyFill="1" applyBorder="1" applyAlignment="1" applyProtection="1">
      <alignment horizontal="center" vertical="center" wrapText="1"/>
      <protection/>
    </xf>
    <xf numFmtId="0" fontId="68" fillId="33" borderId="0" xfId="0" applyFont="1" applyFill="1" applyBorder="1" applyAlignment="1" applyProtection="1">
      <alignment horizontal="center"/>
      <protection/>
    </xf>
    <xf numFmtId="0" fontId="68" fillId="16" borderId="16" xfId="0" applyFont="1" applyFill="1" applyBorder="1" applyAlignment="1" applyProtection="1">
      <alignment horizontal="center" vertical="center" wrapText="1"/>
      <protection/>
    </xf>
    <xf numFmtId="0" fontId="68" fillId="16" borderId="17" xfId="0" applyFont="1" applyFill="1" applyBorder="1" applyAlignment="1" applyProtection="1">
      <alignment horizontal="center" vertical="center" wrapText="1"/>
      <protection/>
    </xf>
    <xf numFmtId="0" fontId="68" fillId="16" borderId="14" xfId="0" applyFont="1" applyFill="1" applyBorder="1" applyAlignment="1" applyProtection="1">
      <alignment horizontal="center" vertical="center" wrapText="1"/>
      <protection/>
    </xf>
    <xf numFmtId="0" fontId="68" fillId="16" borderId="11" xfId="0" applyFont="1" applyFill="1" applyBorder="1" applyAlignment="1" applyProtection="1">
      <alignment horizontal="center" vertical="center" wrapText="1"/>
      <protection/>
    </xf>
    <xf numFmtId="0" fontId="68" fillId="33" borderId="12" xfId="0" applyFont="1" applyFill="1" applyBorder="1" applyAlignment="1" applyProtection="1">
      <alignment horizontal="left" vertical="top" wrapText="1"/>
      <protection/>
    </xf>
    <xf numFmtId="0" fontId="68" fillId="33" borderId="13" xfId="0" applyFont="1" applyFill="1" applyBorder="1" applyAlignment="1" applyProtection="1">
      <alignment horizontal="left" vertical="top" wrapText="1"/>
      <protection/>
    </xf>
    <xf numFmtId="3" fontId="68" fillId="33" borderId="12" xfId="0" applyNumberFormat="1" applyFont="1" applyFill="1" applyBorder="1" applyAlignment="1" applyProtection="1">
      <alignment wrapText="1"/>
      <protection/>
    </xf>
    <xf numFmtId="3" fontId="68" fillId="33" borderId="13" xfId="0" applyNumberFormat="1" applyFont="1" applyFill="1" applyBorder="1" applyAlignment="1" applyProtection="1">
      <alignment wrapText="1"/>
      <protection/>
    </xf>
    <xf numFmtId="3" fontId="69" fillId="33" borderId="12" xfId="0" applyNumberFormat="1" applyFont="1" applyFill="1" applyBorder="1" applyAlignment="1" applyProtection="1">
      <alignment horizontal="left" wrapText="1"/>
      <protection/>
    </xf>
    <xf numFmtId="3" fontId="69" fillId="33" borderId="13" xfId="0" applyNumberFormat="1" applyFont="1" applyFill="1" applyBorder="1" applyAlignment="1" applyProtection="1">
      <alignment horizontal="left" wrapText="1"/>
      <protection/>
    </xf>
    <xf numFmtId="3" fontId="68" fillId="33" borderId="12" xfId="0" applyNumberFormat="1" applyFont="1" applyFill="1" applyBorder="1" applyAlignment="1" applyProtection="1">
      <alignment horizontal="left" wrapText="1"/>
      <protection/>
    </xf>
    <xf numFmtId="3" fontId="68" fillId="33" borderId="13" xfId="0" applyNumberFormat="1" applyFont="1" applyFill="1" applyBorder="1" applyAlignment="1" applyProtection="1">
      <alignment horizontal="left" wrapText="1"/>
      <protection/>
    </xf>
    <xf numFmtId="3" fontId="69" fillId="33" borderId="12" xfId="0" applyNumberFormat="1" applyFont="1" applyFill="1" applyBorder="1" applyAlignment="1" applyProtection="1">
      <alignment wrapText="1"/>
      <protection/>
    </xf>
    <xf numFmtId="3" fontId="69" fillId="33" borderId="13" xfId="0" applyNumberFormat="1" applyFont="1" applyFill="1" applyBorder="1" applyAlignment="1" applyProtection="1">
      <alignment wrapText="1"/>
      <protection/>
    </xf>
    <xf numFmtId="0" fontId="68" fillId="0" borderId="0" xfId="0" applyFont="1" applyFill="1" applyAlignment="1" applyProtection="1">
      <alignment horizontal="center"/>
      <protection/>
    </xf>
    <xf numFmtId="0" fontId="68" fillId="33" borderId="12" xfId="0" applyFont="1" applyFill="1" applyBorder="1" applyAlignment="1" applyProtection="1">
      <alignment horizontal="left" vertical="center" wrapText="1"/>
      <protection/>
    </xf>
    <xf numFmtId="0" fontId="68" fillId="33" borderId="0" xfId="0" applyFont="1" applyFill="1" applyBorder="1" applyAlignment="1" applyProtection="1">
      <alignment horizontal="left" vertical="center" wrapText="1"/>
      <protection/>
    </xf>
    <xf numFmtId="0" fontId="68" fillId="33" borderId="13" xfId="0" applyFont="1" applyFill="1" applyBorder="1" applyAlignment="1" applyProtection="1">
      <alignment horizontal="left" vertical="center" wrapText="1"/>
      <protection/>
    </xf>
    <xf numFmtId="0" fontId="68" fillId="33" borderId="22" xfId="0" applyFont="1" applyFill="1" applyBorder="1" applyAlignment="1" applyProtection="1">
      <alignment horizontal="left" vertical="center" wrapText="1" indent="3"/>
      <protection/>
    </xf>
    <xf numFmtId="0" fontId="68" fillId="33" borderId="23" xfId="0" applyFont="1" applyFill="1" applyBorder="1" applyAlignment="1" applyProtection="1">
      <alignment horizontal="left" vertical="center" wrapText="1" indent="3"/>
      <protection/>
    </xf>
    <xf numFmtId="0" fontId="68" fillId="16" borderId="10" xfId="0" applyFont="1" applyFill="1" applyBorder="1" applyAlignment="1" applyProtection="1">
      <alignment horizontal="center" vertical="center"/>
      <protection/>
    </xf>
    <xf numFmtId="0" fontId="68" fillId="16" borderId="0" xfId="0" applyFont="1" applyFill="1" applyBorder="1" applyAlignment="1" applyProtection="1">
      <alignment horizontal="center" vertical="center"/>
      <protection/>
    </xf>
    <xf numFmtId="0" fontId="68" fillId="16" borderId="11" xfId="0" applyFont="1" applyFill="1" applyBorder="1" applyAlignment="1" applyProtection="1">
      <alignment horizontal="center" vertical="center"/>
      <protection/>
    </xf>
    <xf numFmtId="0" fontId="68" fillId="33" borderId="0" xfId="0" applyFont="1" applyFill="1" applyBorder="1" applyAlignment="1" applyProtection="1">
      <alignment horizontal="justify" vertical="center" wrapText="1"/>
      <protection/>
    </xf>
    <xf numFmtId="0" fontId="68" fillId="33" borderId="13" xfId="0" applyFont="1" applyFill="1" applyBorder="1" applyAlignment="1" applyProtection="1">
      <alignment horizontal="justify" vertical="center" wrapText="1"/>
      <protection/>
    </xf>
    <xf numFmtId="0" fontId="68" fillId="0" borderId="1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vertical="top" wrapText="1"/>
      <protection/>
    </xf>
    <xf numFmtId="0" fontId="12" fillId="33" borderId="0" xfId="0" applyFont="1" applyFill="1" applyBorder="1" applyAlignment="1" applyProtection="1">
      <alignment horizontal="left" vertical="top" wrapText="1"/>
      <protection/>
    </xf>
    <xf numFmtId="0" fontId="12" fillId="33" borderId="0" xfId="0" applyFont="1" applyFill="1" applyBorder="1" applyAlignment="1" applyProtection="1">
      <alignment vertical="top" wrapText="1"/>
      <protection/>
    </xf>
    <xf numFmtId="0" fontId="10" fillId="33" borderId="0" xfId="0" applyFont="1" applyFill="1" applyBorder="1" applyAlignment="1" applyProtection="1">
      <alignment horizontal="left" vertical="top"/>
      <protection/>
    </xf>
    <xf numFmtId="0" fontId="10" fillId="33" borderId="11" xfId="0" applyFont="1" applyFill="1" applyBorder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10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vertical="top" wrapText="1"/>
      <protection/>
    </xf>
    <xf numFmtId="0" fontId="8" fillId="33" borderId="0" xfId="54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8" fillId="16" borderId="22" xfId="54" applyFont="1" applyFill="1" applyBorder="1" applyAlignment="1" applyProtection="1">
      <alignment horizontal="center" vertical="center"/>
      <protection/>
    </xf>
    <xf numFmtId="0" fontId="10" fillId="16" borderId="16" xfId="54" applyFont="1" applyFill="1" applyBorder="1" applyAlignment="1" applyProtection="1">
      <alignment horizontal="center" vertical="center"/>
      <protection/>
    </xf>
    <xf numFmtId="0" fontId="10" fillId="16" borderId="12" xfId="54" applyFont="1" applyFill="1" applyBorder="1" applyAlignment="1" applyProtection="1">
      <alignment horizontal="center" vertical="center"/>
      <protection/>
    </xf>
    <xf numFmtId="0" fontId="8" fillId="16" borderId="10" xfId="54" applyFont="1" applyFill="1" applyBorder="1" applyAlignment="1" applyProtection="1">
      <alignment horizontal="center" vertical="center"/>
      <protection/>
    </xf>
    <xf numFmtId="0" fontId="8" fillId="16" borderId="0" xfId="54" applyFont="1" applyFill="1" applyBorder="1" applyAlignment="1" applyProtection="1">
      <alignment horizontal="center" vertical="center"/>
      <protection/>
    </xf>
    <xf numFmtId="0" fontId="8" fillId="16" borderId="10" xfId="54" applyFont="1" applyFill="1" applyBorder="1" applyAlignment="1" applyProtection="1">
      <alignment horizontal="right" vertical="top"/>
      <protection/>
    </xf>
    <xf numFmtId="0" fontId="8" fillId="16" borderId="0" xfId="54" applyFont="1" applyFill="1" applyBorder="1" applyAlignment="1" applyProtection="1">
      <alignment horizontal="right" vertical="top"/>
      <protection/>
    </xf>
    <xf numFmtId="0" fontId="8" fillId="33" borderId="0" xfId="15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68" fillId="33" borderId="21" xfId="0" applyFont="1" applyFill="1" applyBorder="1" applyAlignment="1" applyProtection="1">
      <alignment horizontal="left" vertical="center" wrapText="1" indent="1"/>
      <protection/>
    </xf>
    <xf numFmtId="0" fontId="68" fillId="33" borderId="23" xfId="0" applyFont="1" applyFill="1" applyBorder="1" applyAlignment="1" applyProtection="1">
      <alignment horizontal="left" vertical="center" wrapText="1" indent="1"/>
      <protection/>
    </xf>
    <xf numFmtId="0" fontId="23" fillId="33" borderId="0" xfId="0" applyFont="1" applyFill="1" applyBorder="1" applyAlignment="1" applyProtection="1">
      <alignment horizontal="left" vertical="top" wrapText="1"/>
      <protection/>
    </xf>
    <xf numFmtId="0" fontId="80" fillId="33" borderId="0" xfId="0" applyFont="1" applyFill="1" applyAlignment="1" applyProtection="1">
      <alignment horizontal="left" wrapText="1"/>
      <protection/>
    </xf>
    <xf numFmtId="0" fontId="80" fillId="33" borderId="0" xfId="0" applyFont="1" applyFill="1" applyAlignment="1" applyProtection="1">
      <alignment horizontal="left"/>
      <protection/>
    </xf>
    <xf numFmtId="0" fontId="68" fillId="33" borderId="14" xfId="0" applyFont="1" applyFill="1" applyBorder="1" applyAlignment="1" applyProtection="1">
      <alignment horizontal="left" vertical="center" wrapText="1" indent="2"/>
      <protection/>
    </xf>
    <xf numFmtId="0" fontId="68" fillId="33" borderId="15" xfId="0" applyFont="1" applyFill="1" applyBorder="1" applyAlignment="1" applyProtection="1">
      <alignment horizontal="left" vertical="center" wrapText="1" indent="2"/>
      <protection/>
    </xf>
    <xf numFmtId="0" fontId="68" fillId="33" borderId="21" xfId="0" applyFont="1" applyFill="1" applyBorder="1" applyAlignment="1" applyProtection="1">
      <alignment horizontal="left" vertical="center" wrapText="1" indent="2"/>
      <protection/>
    </xf>
    <xf numFmtId="0" fontId="68" fillId="33" borderId="23" xfId="0" applyFont="1" applyFill="1" applyBorder="1" applyAlignment="1" applyProtection="1">
      <alignment horizontal="left" vertical="center" wrapText="1" indent="2"/>
      <protection/>
    </xf>
    <xf numFmtId="0" fontId="68" fillId="33" borderId="41" xfId="0" applyFont="1" applyFill="1" applyBorder="1" applyAlignment="1" applyProtection="1">
      <alignment horizontal="left" vertical="top" wrapText="1" indent="2"/>
      <protection/>
    </xf>
    <xf numFmtId="0" fontId="68" fillId="33" borderId="42" xfId="0" applyFont="1" applyFill="1" applyBorder="1" applyAlignment="1" applyProtection="1">
      <alignment horizontal="left" vertical="top" wrapText="1" indent="2"/>
      <protection/>
    </xf>
    <xf numFmtId="0" fontId="68" fillId="33" borderId="21" xfId="0" applyFont="1" applyFill="1" applyBorder="1" applyAlignment="1" applyProtection="1">
      <alignment vertical="center" wrapText="1"/>
      <protection/>
    </xf>
    <xf numFmtId="0" fontId="68" fillId="33" borderId="23" xfId="0" applyFont="1" applyFill="1" applyBorder="1" applyAlignment="1" applyProtection="1">
      <alignment vertical="center" wrapText="1"/>
      <protection/>
    </xf>
    <xf numFmtId="0" fontId="68" fillId="33" borderId="0" xfId="0" applyFont="1" applyFill="1" applyBorder="1" applyAlignment="1" applyProtection="1">
      <alignment horizontal="center" wrapText="1"/>
      <protection/>
    </xf>
    <xf numFmtId="3" fontId="69" fillId="33" borderId="12" xfId="0" applyNumberFormat="1" applyFont="1" applyFill="1" applyBorder="1" applyAlignment="1">
      <alignment horizontal="left" wrapText="1"/>
    </xf>
    <xf numFmtId="3" fontId="69" fillId="33" borderId="13" xfId="0" applyNumberFormat="1" applyFont="1" applyFill="1" applyBorder="1" applyAlignment="1">
      <alignment horizontal="left" wrapText="1"/>
    </xf>
    <xf numFmtId="3" fontId="69" fillId="33" borderId="12" xfId="0" applyNumberFormat="1" applyFont="1" applyFill="1" applyBorder="1" applyAlignment="1">
      <alignment horizontal="left" vertical="center" wrapText="1"/>
    </xf>
    <xf numFmtId="3" fontId="69" fillId="33" borderId="13" xfId="0" applyNumberFormat="1" applyFont="1" applyFill="1" applyBorder="1" applyAlignment="1">
      <alignment horizontal="left" vertical="center" wrapText="1"/>
    </xf>
    <xf numFmtId="0" fontId="69" fillId="33" borderId="12" xfId="0" applyFont="1" applyFill="1" applyBorder="1" applyAlignment="1">
      <alignment horizontal="left" vertical="center" wrapText="1"/>
    </xf>
    <xf numFmtId="0" fontId="69" fillId="33" borderId="13" xfId="0" applyFont="1" applyFill="1" applyBorder="1" applyAlignment="1">
      <alignment horizontal="left" vertical="center" wrapText="1"/>
    </xf>
    <xf numFmtId="0" fontId="24" fillId="33" borderId="0" xfId="0" applyFont="1" applyFill="1" applyBorder="1" applyAlignment="1" applyProtection="1">
      <alignment horizontal="center" vertical="top" wrapText="1"/>
      <protection/>
    </xf>
    <xf numFmtId="0" fontId="68" fillId="33" borderId="14" xfId="0" applyFont="1" applyFill="1" applyBorder="1" applyAlignment="1" applyProtection="1">
      <alignment horizontal="center"/>
      <protection/>
    </xf>
    <xf numFmtId="0" fontId="68" fillId="16" borderId="16" xfId="0" applyFont="1" applyFill="1" applyBorder="1" applyAlignment="1" applyProtection="1">
      <alignment horizontal="center"/>
      <protection/>
    </xf>
    <xf numFmtId="0" fontId="68" fillId="16" borderId="10" xfId="0" applyFont="1" applyFill="1" applyBorder="1" applyAlignment="1" applyProtection="1">
      <alignment horizontal="center"/>
      <protection/>
    </xf>
    <xf numFmtId="0" fontId="68" fillId="16" borderId="17" xfId="0" applyFont="1" applyFill="1" applyBorder="1" applyAlignment="1" applyProtection="1">
      <alignment horizontal="center"/>
      <protection/>
    </xf>
    <xf numFmtId="0" fontId="69" fillId="33" borderId="12" xfId="0" applyFont="1" applyFill="1" applyBorder="1" applyAlignment="1" applyProtection="1">
      <alignment horizontal="center"/>
      <protection/>
    </xf>
    <xf numFmtId="0" fontId="69" fillId="33" borderId="0" xfId="0" applyFont="1" applyFill="1" applyBorder="1" applyAlignment="1" applyProtection="1">
      <alignment horizontal="center"/>
      <protection/>
    </xf>
    <xf numFmtId="0" fontId="68" fillId="16" borderId="21" xfId="0" applyFont="1" applyFill="1" applyBorder="1" applyAlignment="1" applyProtection="1">
      <alignment horizontal="center"/>
      <protection/>
    </xf>
    <xf numFmtId="0" fontId="68" fillId="16" borderId="22" xfId="0" applyFont="1" applyFill="1" applyBorder="1" applyAlignment="1" applyProtection="1">
      <alignment horizontal="center"/>
      <protection/>
    </xf>
    <xf numFmtId="0" fontId="68" fillId="16" borderId="23" xfId="0" applyFont="1" applyFill="1" applyBorder="1" applyAlignment="1" applyProtection="1">
      <alignment horizontal="center"/>
      <protection/>
    </xf>
    <xf numFmtId="0" fontId="68" fillId="16" borderId="24" xfId="54" applyFont="1" applyFill="1" applyBorder="1" applyAlignment="1" applyProtection="1">
      <alignment horizontal="center"/>
      <protection/>
    </xf>
    <xf numFmtId="0" fontId="68" fillId="16" borderId="12" xfId="0" applyFont="1" applyFill="1" applyBorder="1" applyAlignment="1" applyProtection="1">
      <alignment horizontal="center"/>
      <protection/>
    </xf>
    <xf numFmtId="0" fontId="68" fillId="16" borderId="0" xfId="0" applyFont="1" applyFill="1" applyBorder="1" applyAlignment="1" applyProtection="1">
      <alignment horizontal="center"/>
      <protection/>
    </xf>
    <xf numFmtId="0" fontId="68" fillId="16" borderId="13" xfId="0" applyFont="1" applyFill="1" applyBorder="1" applyAlignment="1" applyProtection="1">
      <alignment horizontal="center"/>
      <protection/>
    </xf>
    <xf numFmtId="0" fontId="69" fillId="4" borderId="16" xfId="0" applyFont="1" applyFill="1" applyBorder="1" applyAlignment="1" applyProtection="1">
      <alignment horizontal="center"/>
      <protection locked="0"/>
    </xf>
    <xf numFmtId="0" fontId="69" fillId="4" borderId="10" xfId="0" applyFont="1" applyFill="1" applyBorder="1" applyAlignment="1" applyProtection="1">
      <alignment horizontal="center"/>
      <protection locked="0"/>
    </xf>
    <xf numFmtId="3" fontId="69" fillId="4" borderId="10" xfId="0" applyNumberFormat="1" applyFont="1" applyFill="1" applyBorder="1" applyAlignment="1" applyProtection="1">
      <alignment horizontal="center"/>
      <protection locked="0"/>
    </xf>
    <xf numFmtId="3" fontId="69" fillId="33" borderId="10" xfId="0" applyNumberFormat="1" applyFont="1" applyFill="1" applyBorder="1" applyAlignment="1" applyProtection="1">
      <alignment horizontal="center"/>
      <protection/>
    </xf>
    <xf numFmtId="3" fontId="69" fillId="33" borderId="17" xfId="0" applyNumberFormat="1" applyFont="1" applyFill="1" applyBorder="1" applyAlignment="1" applyProtection="1">
      <alignment horizontal="center"/>
      <protection/>
    </xf>
    <xf numFmtId="0" fontId="69" fillId="4" borderId="12" xfId="0" applyFont="1" applyFill="1" applyBorder="1" applyAlignment="1" applyProtection="1">
      <alignment horizontal="center"/>
      <protection locked="0"/>
    </xf>
    <xf numFmtId="0" fontId="69" fillId="4" borderId="0" xfId="0" applyFont="1" applyFill="1" applyBorder="1" applyAlignment="1" applyProtection="1">
      <alignment horizontal="center"/>
      <protection locked="0"/>
    </xf>
    <xf numFmtId="3" fontId="69" fillId="4" borderId="0" xfId="0" applyNumberFormat="1" applyFont="1" applyFill="1" applyBorder="1" applyAlignment="1" applyProtection="1">
      <alignment horizontal="center"/>
      <protection locked="0"/>
    </xf>
    <xf numFmtId="3" fontId="69" fillId="33" borderId="0" xfId="0" applyNumberFormat="1" applyFont="1" applyFill="1" applyBorder="1" applyAlignment="1" applyProtection="1">
      <alignment horizontal="center"/>
      <protection/>
    </xf>
    <xf numFmtId="3" fontId="69" fillId="33" borderId="13" xfId="0" applyNumberFormat="1" applyFont="1" applyFill="1" applyBorder="1" applyAlignment="1" applyProtection="1">
      <alignment horizontal="center"/>
      <protection/>
    </xf>
    <xf numFmtId="0" fontId="69" fillId="33" borderId="14" xfId="0" applyFont="1" applyFill="1" applyBorder="1" applyAlignment="1" applyProtection="1">
      <alignment horizontal="center"/>
      <protection/>
    </xf>
    <xf numFmtId="0" fontId="69" fillId="33" borderId="11" xfId="0" applyFont="1" applyFill="1" applyBorder="1" applyAlignment="1" applyProtection="1">
      <alignment horizontal="center"/>
      <protection/>
    </xf>
    <xf numFmtId="0" fontId="69" fillId="33" borderId="15" xfId="0" applyFont="1" applyFill="1" applyBorder="1" applyAlignment="1" applyProtection="1">
      <alignment horizontal="center"/>
      <protection/>
    </xf>
    <xf numFmtId="3" fontId="68" fillId="33" borderId="11" xfId="0" applyNumberFormat="1" applyFont="1" applyFill="1" applyBorder="1" applyAlignment="1" applyProtection="1">
      <alignment horizontal="center"/>
      <protection/>
    </xf>
    <xf numFmtId="43" fontId="25" fillId="34" borderId="0" xfId="48" applyFont="1" applyFill="1" applyAlignment="1" applyProtection="1">
      <alignment horizontal="center"/>
      <protection/>
    </xf>
    <xf numFmtId="0" fontId="25" fillId="0" borderId="0" xfId="0" applyFont="1" applyFill="1" applyAlignment="1" applyProtection="1">
      <alignment horizontal="center"/>
      <protection/>
    </xf>
    <xf numFmtId="0" fontId="77" fillId="33" borderId="0" xfId="0" applyFont="1" applyFill="1" applyBorder="1" applyAlignment="1">
      <alignment horizontal="center"/>
    </xf>
    <xf numFmtId="0" fontId="82" fillId="0" borderId="29" xfId="0" applyFont="1" applyBorder="1" applyAlignment="1">
      <alignment vertical="center" wrapText="1"/>
    </xf>
    <xf numFmtId="0" fontId="82" fillId="37" borderId="26" xfId="0" applyFont="1" applyFill="1" applyBorder="1" applyAlignment="1">
      <alignment vertical="center" wrapText="1"/>
    </xf>
    <xf numFmtId="0" fontId="82" fillId="37" borderId="29" xfId="0" applyFont="1" applyFill="1" applyBorder="1" applyAlignment="1">
      <alignment vertical="center" wrapText="1"/>
    </xf>
    <xf numFmtId="0" fontId="82" fillId="37" borderId="40" xfId="0" applyFont="1" applyFill="1" applyBorder="1" applyAlignment="1">
      <alignment vertical="center" wrapText="1"/>
    </xf>
    <xf numFmtId="0" fontId="78" fillId="36" borderId="26" xfId="0" applyFont="1" applyFill="1" applyBorder="1" applyAlignment="1">
      <alignment vertical="center" wrapText="1"/>
    </xf>
    <xf numFmtId="0" fontId="78" fillId="36" borderId="29" xfId="0" applyFont="1" applyFill="1" applyBorder="1" applyAlignment="1">
      <alignment vertical="center" wrapText="1"/>
    </xf>
    <xf numFmtId="0" fontId="78" fillId="36" borderId="40" xfId="0" applyFont="1" applyFill="1" applyBorder="1" applyAlignment="1">
      <alignment vertical="center" wrapText="1"/>
    </xf>
    <xf numFmtId="0" fontId="82" fillId="21" borderId="29" xfId="0" applyFont="1" applyFill="1" applyBorder="1" applyAlignment="1">
      <alignment vertical="center" wrapText="1"/>
    </xf>
    <xf numFmtId="0" fontId="81" fillId="33" borderId="0" xfId="0" applyFont="1" applyFill="1" applyBorder="1" applyAlignment="1">
      <alignment horizontal="center"/>
    </xf>
    <xf numFmtId="0" fontId="82" fillId="36" borderId="26" xfId="0" applyFont="1" applyFill="1" applyBorder="1" applyAlignment="1">
      <alignment vertical="center" wrapText="1"/>
    </xf>
    <xf numFmtId="0" fontId="82" fillId="36" borderId="29" xfId="0" applyFont="1" applyFill="1" applyBorder="1" applyAlignment="1">
      <alignment vertical="center" wrapText="1"/>
    </xf>
    <xf numFmtId="0" fontId="82" fillId="0" borderId="43" xfId="0" applyFont="1" applyBorder="1" applyAlignment="1">
      <alignment vertical="center" wrapText="1"/>
    </xf>
    <xf numFmtId="0" fontId="82" fillId="36" borderId="31" xfId="0" applyFont="1" applyFill="1" applyBorder="1" applyAlignment="1">
      <alignment vertical="center" wrapText="1"/>
    </xf>
    <xf numFmtId="0" fontId="82" fillId="36" borderId="44" xfId="0" applyFont="1" applyFill="1" applyBorder="1" applyAlignment="1">
      <alignment vertical="center" wrapText="1"/>
    </xf>
    <xf numFmtId="0" fontId="82" fillId="36" borderId="39" xfId="0" applyFont="1" applyFill="1" applyBorder="1" applyAlignment="1">
      <alignment vertical="center" wrapText="1"/>
    </xf>
    <xf numFmtId="0" fontId="82" fillId="36" borderId="37" xfId="0" applyFont="1" applyFill="1" applyBorder="1" applyAlignment="1">
      <alignment vertical="center" wrapText="1"/>
    </xf>
    <xf numFmtId="0" fontId="82" fillId="36" borderId="34" xfId="0" applyFont="1" applyFill="1" applyBorder="1" applyAlignment="1">
      <alignment vertical="center" wrapText="1"/>
    </xf>
    <xf numFmtId="0" fontId="82" fillId="36" borderId="0" xfId="0" applyFont="1" applyFill="1" applyBorder="1" applyAlignment="1">
      <alignment vertical="center" wrapText="1"/>
    </xf>
    <xf numFmtId="0" fontId="82" fillId="36" borderId="35" xfId="0" applyFont="1" applyFill="1" applyBorder="1" applyAlignment="1">
      <alignment vertical="center" wrapText="1"/>
    </xf>
    <xf numFmtId="0" fontId="82" fillId="36" borderId="32" xfId="0" applyFont="1" applyFill="1" applyBorder="1" applyAlignment="1">
      <alignment vertical="center" wrapText="1"/>
    </xf>
    <xf numFmtId="0" fontId="82" fillId="36" borderId="28" xfId="0" applyFont="1" applyFill="1" applyBorder="1" applyAlignment="1">
      <alignment vertical="center" wrapText="1"/>
    </xf>
    <xf numFmtId="0" fontId="82" fillId="36" borderId="26" xfId="0" applyFont="1" applyFill="1" applyBorder="1" applyAlignment="1">
      <alignment horizontal="center" vertical="center"/>
    </xf>
    <xf numFmtId="0" fontId="82" fillId="36" borderId="29" xfId="0" applyFont="1" applyFill="1" applyBorder="1" applyAlignment="1">
      <alignment horizontal="center" vertical="center"/>
    </xf>
    <xf numFmtId="0" fontId="82" fillId="36" borderId="43" xfId="0" applyFont="1" applyFill="1" applyBorder="1" applyAlignment="1">
      <alignment horizontal="center" vertical="center"/>
    </xf>
    <xf numFmtId="0" fontId="82" fillId="36" borderId="45" xfId="0" applyFont="1" applyFill="1" applyBorder="1" applyAlignment="1">
      <alignment horizontal="center" vertical="center"/>
    </xf>
    <xf numFmtId="0" fontId="82" fillId="36" borderId="37" xfId="0" applyFont="1" applyFill="1" applyBorder="1" applyAlignment="1">
      <alignment horizontal="center" vertical="center" wrapText="1"/>
    </xf>
    <xf numFmtId="0" fontId="82" fillId="36" borderId="35" xfId="0" applyFont="1" applyFill="1" applyBorder="1" applyAlignment="1">
      <alignment horizontal="center" vertical="center" wrapText="1"/>
    </xf>
    <xf numFmtId="0" fontId="82" fillId="36" borderId="28" xfId="0" applyFont="1" applyFill="1" applyBorder="1" applyAlignment="1">
      <alignment horizontal="center" vertical="center" wrapText="1"/>
    </xf>
    <xf numFmtId="0" fontId="82" fillId="36" borderId="38" xfId="0" applyFont="1" applyFill="1" applyBorder="1" applyAlignment="1">
      <alignment horizontal="center" vertical="center" wrapText="1"/>
    </xf>
    <xf numFmtId="0" fontId="82" fillId="36" borderId="36" xfId="0" applyFont="1" applyFill="1" applyBorder="1" applyAlignment="1">
      <alignment horizontal="center" vertical="center" wrapText="1"/>
    </xf>
    <xf numFmtId="0" fontId="82" fillId="36" borderId="33" xfId="0" applyFont="1" applyFill="1" applyBorder="1" applyAlignment="1">
      <alignment horizontal="center" vertical="center" wrapText="1"/>
    </xf>
    <xf numFmtId="0" fontId="82" fillId="36" borderId="26" xfId="0" applyFont="1" applyFill="1" applyBorder="1" applyAlignment="1">
      <alignment horizontal="center" vertical="center" wrapText="1"/>
    </xf>
    <xf numFmtId="0" fontId="82" fillId="36" borderId="43" xfId="0" applyFont="1" applyFill="1" applyBorder="1" applyAlignment="1">
      <alignment horizontal="center" vertical="center" wrapText="1"/>
    </xf>
    <xf numFmtId="0" fontId="82" fillId="36" borderId="45" xfId="0" applyFont="1" applyFill="1" applyBorder="1" applyAlignment="1">
      <alignment horizontal="center" vertical="center" wrapText="1"/>
    </xf>
    <xf numFmtId="0" fontId="77" fillId="33" borderId="44" xfId="0" applyFont="1" applyFill="1" applyBorder="1" applyAlignment="1">
      <alignment horizontal="center" vertical="center"/>
    </xf>
    <xf numFmtId="0" fontId="77" fillId="33" borderId="39" xfId="0" applyFont="1" applyFill="1" applyBorder="1" applyAlignment="1">
      <alignment horizontal="center" vertical="center"/>
    </xf>
    <xf numFmtId="0" fontId="77" fillId="33" borderId="37" xfId="0" applyFont="1" applyFill="1" applyBorder="1" applyAlignment="1">
      <alignment horizontal="center" vertical="center"/>
    </xf>
    <xf numFmtId="0" fontId="77" fillId="33" borderId="34" xfId="0" applyFont="1" applyFill="1" applyBorder="1" applyAlignment="1">
      <alignment horizontal="center" vertical="center"/>
    </xf>
    <xf numFmtId="0" fontId="77" fillId="33" borderId="0" xfId="0" applyFont="1" applyFill="1" applyBorder="1" applyAlignment="1">
      <alignment horizontal="center" vertical="center"/>
    </xf>
    <xf numFmtId="0" fontId="77" fillId="33" borderId="35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77" fillId="33" borderId="32" xfId="0" applyFont="1" applyFill="1" applyBorder="1" applyAlignment="1">
      <alignment horizontal="center" vertical="center"/>
    </xf>
    <xf numFmtId="0" fontId="77" fillId="33" borderId="31" xfId="0" applyFont="1" applyFill="1" applyBorder="1" applyAlignment="1">
      <alignment horizontal="center" vertical="center"/>
    </xf>
    <xf numFmtId="0" fontId="77" fillId="33" borderId="28" xfId="0" applyFont="1" applyFill="1" applyBorder="1" applyAlignment="1">
      <alignment horizontal="center" vertical="center"/>
    </xf>
  </cellXfs>
  <cellStyles count="52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4591050</xdr:colOff>
      <xdr:row>1</xdr:row>
      <xdr:rowOff>0</xdr:rowOff>
    </xdr:from>
    <xdr:to>
      <xdr:col>3</xdr:col>
      <xdr:colOff>5753100</xdr:colOff>
      <xdr:row>4</xdr:row>
      <xdr:rowOff>76200</xdr:rowOff>
    </xdr:to>
    <xdr:pic>
      <xdr:nvPicPr>
        <xdr:cNvPr id="1" name="3 Imagen" descr="queretaro.jpg"/>
        <xdr:cNvPicPr preferRelativeResize="1">
          <a:picLocks noChangeAspect="1"/>
        </xdr:cNvPicPr>
      </xdr:nvPicPr>
      <xdr:blipFill>
        <a:blip r:embed="rId1"/>
        <a:srcRect b="29180"/>
        <a:stretch>
          <a:fillRect/>
        </a:stretch>
      </xdr:blipFill>
      <xdr:spPr>
        <a:xfrm>
          <a:off x="11649075" y="190500"/>
          <a:ext cx="1162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142875</xdr:rowOff>
    </xdr:from>
    <xdr:to>
      <xdr:col>9</xdr:col>
      <xdr:colOff>0</xdr:colOff>
      <xdr:row>10</xdr:row>
      <xdr:rowOff>19050</xdr:rowOff>
    </xdr:to>
    <xdr:sp>
      <xdr:nvSpPr>
        <xdr:cNvPr id="1" name="Rectángulo redondeado 1"/>
        <xdr:cNvSpPr>
          <a:spLocks/>
        </xdr:cNvSpPr>
      </xdr:nvSpPr>
      <xdr:spPr>
        <a:xfrm>
          <a:off x="9953625" y="1209675"/>
          <a:ext cx="0" cy="5524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28575</xdr:rowOff>
    </xdr:from>
    <xdr:to>
      <xdr:col>9</xdr:col>
      <xdr:colOff>0</xdr:colOff>
      <xdr:row>9</xdr:row>
      <xdr:rowOff>371475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953625" y="1247775"/>
          <a:ext cx="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Pago de Comisiones y demás costos asociados durante el Periodo (j)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142875</xdr:rowOff>
    </xdr:from>
    <xdr:to>
      <xdr:col>8</xdr:col>
      <xdr:colOff>0</xdr:colOff>
      <xdr:row>11</xdr:row>
      <xdr:rowOff>19050</xdr:rowOff>
    </xdr:to>
    <xdr:sp>
      <xdr:nvSpPr>
        <xdr:cNvPr id="1" name="Rectángulo redondeado 1"/>
        <xdr:cNvSpPr>
          <a:spLocks/>
        </xdr:cNvSpPr>
      </xdr:nvSpPr>
      <xdr:spPr>
        <a:xfrm>
          <a:off x="10191750" y="1362075"/>
          <a:ext cx="0" cy="6000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28575</xdr:rowOff>
    </xdr:from>
    <xdr:to>
      <xdr:col>8</xdr:col>
      <xdr:colOff>0</xdr:colOff>
      <xdr:row>10</xdr:row>
      <xdr:rowOff>419100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0191750" y="1400175"/>
          <a:ext cx="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Pago de Comisiones y demás costos asociados durante el Periodo (j)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142875</xdr:rowOff>
    </xdr:from>
    <xdr:to>
      <xdr:col>9</xdr:col>
      <xdr:colOff>0</xdr:colOff>
      <xdr:row>11</xdr:row>
      <xdr:rowOff>19050</xdr:rowOff>
    </xdr:to>
    <xdr:sp>
      <xdr:nvSpPr>
        <xdr:cNvPr id="1" name="Rectángulo redondeado 1"/>
        <xdr:cNvSpPr>
          <a:spLocks/>
        </xdr:cNvSpPr>
      </xdr:nvSpPr>
      <xdr:spPr>
        <a:xfrm>
          <a:off x="10915650" y="1362075"/>
          <a:ext cx="0" cy="5238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28575</xdr:rowOff>
    </xdr:from>
    <xdr:to>
      <xdr:col>9</xdr:col>
      <xdr:colOff>0</xdr:colOff>
      <xdr:row>10</xdr:row>
      <xdr:rowOff>342900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0915650" y="1400175"/>
          <a:ext cx="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Pago de Comisiones y demás costos asociados durante el Periodo (j)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142875</xdr:rowOff>
    </xdr:from>
    <xdr:to>
      <xdr:col>9</xdr:col>
      <xdr:colOff>0</xdr:colOff>
      <xdr:row>11</xdr:row>
      <xdr:rowOff>0</xdr:rowOff>
    </xdr:to>
    <xdr:sp>
      <xdr:nvSpPr>
        <xdr:cNvPr id="1" name="Rectángulo redondeado 1"/>
        <xdr:cNvSpPr>
          <a:spLocks/>
        </xdr:cNvSpPr>
      </xdr:nvSpPr>
      <xdr:spPr>
        <a:xfrm>
          <a:off x="15440025" y="1362075"/>
          <a:ext cx="0" cy="5238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28575</xdr:rowOff>
    </xdr:from>
    <xdr:to>
      <xdr:col>9</xdr:col>
      <xdr:colOff>0</xdr:colOff>
      <xdr:row>10</xdr:row>
      <xdr:rowOff>361950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5440025" y="1400175"/>
          <a:ext cx="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Pago de Comisiones y demás costos asociados durante el Periodo (j)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0</xdr:row>
      <xdr:rowOff>142875</xdr:rowOff>
    </xdr:from>
    <xdr:to>
      <xdr:col>1</xdr:col>
      <xdr:colOff>695325</xdr:colOff>
      <xdr:row>4</xdr:row>
      <xdr:rowOff>114300</xdr:rowOff>
    </xdr:to>
    <xdr:pic>
      <xdr:nvPicPr>
        <xdr:cNvPr id="1" name="1 Imagen" descr="queretaro.jpg"/>
        <xdr:cNvPicPr preferRelativeResize="1">
          <a:picLocks noChangeAspect="1"/>
        </xdr:cNvPicPr>
      </xdr:nvPicPr>
      <xdr:blipFill>
        <a:blip r:embed="rId1"/>
        <a:srcRect b="29180"/>
        <a:stretch>
          <a:fillRect/>
        </a:stretch>
      </xdr:blipFill>
      <xdr:spPr>
        <a:xfrm>
          <a:off x="381000" y="14287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200025</xdr:colOff>
      <xdr:row>1</xdr:row>
      <xdr:rowOff>9525</xdr:rowOff>
    </xdr:from>
    <xdr:to>
      <xdr:col>1</xdr:col>
      <xdr:colOff>800100</xdr:colOff>
      <xdr:row>4</xdr:row>
      <xdr:rowOff>66675</xdr:rowOff>
    </xdr:to>
    <xdr:pic>
      <xdr:nvPicPr>
        <xdr:cNvPr id="1" name="1 Imagen" descr="queretaro.jpg"/>
        <xdr:cNvPicPr preferRelativeResize="1">
          <a:picLocks noChangeAspect="1"/>
        </xdr:cNvPicPr>
      </xdr:nvPicPr>
      <xdr:blipFill>
        <a:blip r:embed="rId1"/>
        <a:srcRect b="29180"/>
        <a:stretch>
          <a:fillRect/>
        </a:stretch>
      </xdr:blipFill>
      <xdr:spPr>
        <a:xfrm>
          <a:off x="523875" y="161925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152400</xdr:rowOff>
    </xdr:to>
    <xdr:sp>
      <xdr:nvSpPr>
        <xdr:cNvPr id="1" name="Rectángulo redondeado 1"/>
        <xdr:cNvSpPr>
          <a:spLocks/>
        </xdr:cNvSpPr>
      </xdr:nvSpPr>
      <xdr:spPr>
        <a:xfrm>
          <a:off x="8715375" y="1219200"/>
          <a:ext cx="0" cy="1524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76200</xdr:rowOff>
    </xdr:from>
    <xdr:to>
      <xdr:col>6</xdr:col>
      <xdr:colOff>0</xdr:colOff>
      <xdr:row>59</xdr:row>
      <xdr:rowOff>304800</xdr:rowOff>
    </xdr:to>
    <xdr:sp>
      <xdr:nvSpPr>
        <xdr:cNvPr id="2" name="Rectángulo redondeado 2"/>
        <xdr:cNvSpPr>
          <a:spLocks/>
        </xdr:cNvSpPr>
      </xdr:nvSpPr>
      <xdr:spPr>
        <a:xfrm>
          <a:off x="8715375" y="9096375"/>
          <a:ext cx="0" cy="8382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0</xdr:rowOff>
    </xdr:from>
    <xdr:to>
      <xdr:col>2</xdr:col>
      <xdr:colOff>1200150</xdr:colOff>
      <xdr:row>5</xdr:row>
      <xdr:rowOff>38100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1457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647700</xdr:colOff>
      <xdr:row>0</xdr:row>
      <xdr:rowOff>142875</xdr:rowOff>
    </xdr:from>
    <xdr:to>
      <xdr:col>10</xdr:col>
      <xdr:colOff>1343025</xdr:colOff>
      <xdr:row>3</xdr:row>
      <xdr:rowOff>142875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78550" y="1428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83</xdr:row>
      <xdr:rowOff>9525</xdr:rowOff>
    </xdr:from>
    <xdr:to>
      <xdr:col>2</xdr:col>
      <xdr:colOff>5543550</xdr:colOff>
      <xdr:row>89</xdr:row>
      <xdr:rowOff>142875</xdr:rowOff>
    </xdr:to>
    <xdr:sp>
      <xdr:nvSpPr>
        <xdr:cNvPr id="3" name="CuadroTexto 7"/>
        <xdr:cNvSpPr txBox="1">
          <a:spLocks noChangeArrowheads="1"/>
        </xdr:cNvSpPr>
      </xdr:nvSpPr>
      <xdr:spPr>
        <a:xfrm>
          <a:off x="704850" y="21440775"/>
          <a:ext cx="52101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C.P.JOSE LOZANO VACA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 DEPARTAMENTO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DEPARTAMENTO DE RECURSOS FINANCIEROS</a:t>
          </a:r>
        </a:p>
      </xdr:txBody>
    </xdr:sp>
    <xdr:clientData/>
  </xdr:twoCellAnchor>
  <xdr:twoCellAnchor>
    <xdr:from>
      <xdr:col>4</xdr:col>
      <xdr:colOff>3162300</xdr:colOff>
      <xdr:row>83</xdr:row>
      <xdr:rowOff>9525</xdr:rowOff>
    </xdr:from>
    <xdr:to>
      <xdr:col>7</xdr:col>
      <xdr:colOff>1143000</xdr:colOff>
      <xdr:row>90</xdr:row>
      <xdr:rowOff>190500</xdr:rowOff>
    </xdr:to>
    <xdr:sp>
      <xdr:nvSpPr>
        <xdr:cNvPr id="4" name="CuadroTexto 13"/>
        <xdr:cNvSpPr txBox="1">
          <a:spLocks noChangeArrowheads="1"/>
        </xdr:cNvSpPr>
      </xdr:nvSpPr>
      <xdr:spPr>
        <a:xfrm>
          <a:off x="10810875" y="21440775"/>
          <a:ext cx="44862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GILBERTO ALVARADEJO GARCÍA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SUBCOORDINADOR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SUBCOORDINACION DE GESTION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ADMINISTRATIVA</a:t>
          </a:r>
        </a:p>
      </xdr:txBody>
    </xdr:sp>
    <xdr:clientData/>
  </xdr:twoCellAnchor>
  <xdr:twoCellAnchor>
    <xdr:from>
      <xdr:col>7</xdr:col>
      <xdr:colOff>714375</xdr:colOff>
      <xdr:row>83</xdr:row>
      <xdr:rowOff>9525</xdr:rowOff>
    </xdr:from>
    <xdr:to>
      <xdr:col>10</xdr:col>
      <xdr:colOff>1095375</xdr:colOff>
      <xdr:row>93</xdr:row>
      <xdr:rowOff>133350</xdr:rowOff>
    </xdr:to>
    <xdr:sp>
      <xdr:nvSpPr>
        <xdr:cNvPr id="5" name="CuadroTexto 14"/>
        <xdr:cNvSpPr txBox="1">
          <a:spLocks noChangeArrowheads="1"/>
        </xdr:cNvSpPr>
      </xdr:nvSpPr>
      <xdr:spPr>
        <a:xfrm>
          <a:off x="14868525" y="21440775"/>
          <a:ext cx="4457700" cy="197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ENRIQUE DE ECHAVARRI LARY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 GENERAL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COORDINACION GENERAL DE USEBEQ</a:t>
          </a:r>
        </a:p>
      </xdr:txBody>
    </xdr:sp>
    <xdr:clientData/>
  </xdr:twoCellAnchor>
  <xdr:twoCellAnchor>
    <xdr:from>
      <xdr:col>3</xdr:col>
      <xdr:colOff>152400</xdr:colOff>
      <xdr:row>83</xdr:row>
      <xdr:rowOff>0</xdr:rowOff>
    </xdr:from>
    <xdr:to>
      <xdr:col>4</xdr:col>
      <xdr:colOff>2876550</xdr:colOff>
      <xdr:row>89</xdr:row>
      <xdr:rowOff>123825</xdr:rowOff>
    </xdr:to>
    <xdr:sp>
      <xdr:nvSpPr>
        <xdr:cNvPr id="6" name="CuadroTexto 7"/>
        <xdr:cNvSpPr txBox="1">
          <a:spLocks noChangeArrowheads="1"/>
        </xdr:cNvSpPr>
      </xdr:nvSpPr>
      <xdr:spPr>
        <a:xfrm>
          <a:off x="6286500" y="21431250"/>
          <a:ext cx="42386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RICARDO SALVADOR BACA MUÑOZ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parra\Downloads\Balanz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bahena\Desktop\C.P%20MARISOL\C.P.Marisol%20(depto)\PPTO%202018\ESTADOS%20FINANCIEROS%202018\LDF\Presupuestario.v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bahena\Desktop\C.P%20MARISOL\C.P.Marisol%20(depto)\PPTO%202018\ESTADOS%20FINANCIEROS%202018\Exceles\LDF%20POR%20MES\12%20DICIEMBRE\GUIA%20DE%20CUMPLIMIENTO%20DIC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EA"/>
      <sheetName val="ESF"/>
      <sheetName val="ESFD"/>
      <sheetName val="EVHP"/>
      <sheetName val="ECSF"/>
      <sheetName val="EFE"/>
      <sheetName val="IPC"/>
      <sheetName val="EAA"/>
      <sheetName val="EB"/>
      <sheetName val="CF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CSPC"/>
      <sheetName val="Int"/>
      <sheetName val="End Neto"/>
      <sheetName val="Comprobación"/>
      <sheetName val="Guía de Cumplimiento LDF (2)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UIA DE CUMPLIMIEN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16.140625" style="0" bestFit="1" customWidth="1"/>
  </cols>
  <sheetData>
    <row r="1" ht="15">
      <c r="A1" t="s">
        <v>771</v>
      </c>
    </row>
    <row r="2" ht="15">
      <c r="A2" s="547">
        <v>43131</v>
      </c>
    </row>
    <row r="3" ht="15">
      <c r="A3" s="547">
        <v>43159</v>
      </c>
    </row>
    <row r="4" ht="15">
      <c r="A4" s="547">
        <v>43190</v>
      </c>
    </row>
    <row r="5" ht="15">
      <c r="A5" s="547">
        <v>43220</v>
      </c>
    </row>
    <row r="6" ht="15">
      <c r="A6" s="547">
        <v>43251</v>
      </c>
    </row>
    <row r="7" ht="15">
      <c r="A7" s="547">
        <v>43281</v>
      </c>
    </row>
    <row r="8" ht="15">
      <c r="A8" s="547">
        <v>43312</v>
      </c>
    </row>
    <row r="9" ht="15">
      <c r="A9" s="547">
        <v>43343</v>
      </c>
    </row>
    <row r="10" ht="15">
      <c r="A10" s="547">
        <v>43373</v>
      </c>
    </row>
    <row r="11" ht="15">
      <c r="A11" s="547">
        <v>43404</v>
      </c>
    </row>
    <row r="12" ht="15">
      <c r="A12" s="547">
        <v>43434</v>
      </c>
    </row>
    <row r="13" ht="15">
      <c r="A13" s="547">
        <v>43465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8"/>
  <sheetViews>
    <sheetView showGridLines="0" view="pageBreakPreview" zoomScale="98" zoomScaleSheetLayoutView="98" zoomScalePageLayoutView="0" workbookViewId="0" topLeftCell="A1">
      <selection activeCell="E11" sqref="E11:E14"/>
    </sheetView>
  </sheetViews>
  <sheetFormatPr defaultColWidth="11.421875" defaultRowHeight="15"/>
  <cols>
    <col min="1" max="1" width="2.00390625" style="3" customWidth="1"/>
    <col min="2" max="2" width="4.8515625" style="3" bestFit="1" customWidth="1"/>
    <col min="3" max="3" width="51.57421875" style="3" customWidth="1"/>
    <col min="4" max="5" width="18.140625" style="3" bestFit="1" customWidth="1"/>
    <col min="6" max="6" width="23.28125" style="3" customWidth="1"/>
    <col min="7" max="7" width="18.140625" style="3" bestFit="1" customWidth="1"/>
    <col min="8" max="8" width="15.140625" style="3" bestFit="1" customWidth="1"/>
    <col min="9" max="9" width="12.7109375" style="3" bestFit="1" customWidth="1"/>
    <col min="10" max="10" width="18.140625" style="3" bestFit="1" customWidth="1"/>
    <col min="11" max="11" width="1.8515625" style="3" customWidth="1"/>
    <col min="12" max="16384" width="11.421875" style="3" customWidth="1"/>
  </cols>
  <sheetData>
    <row r="2" spans="3:10" s="2" customFormat="1" ht="12">
      <c r="C2" s="679" t="s">
        <v>376</v>
      </c>
      <c r="D2" s="679"/>
      <c r="E2" s="679"/>
      <c r="F2" s="679"/>
      <c r="G2" s="679"/>
      <c r="H2" s="679"/>
      <c r="I2" s="679"/>
      <c r="J2" s="280"/>
    </row>
    <row r="3" spans="3:9" s="2" customFormat="1" ht="12">
      <c r="C3" s="680" t="s">
        <v>367</v>
      </c>
      <c r="D3" s="680"/>
      <c r="E3" s="680"/>
      <c r="F3" s="680"/>
      <c r="G3" s="680"/>
      <c r="H3" s="680"/>
      <c r="I3" s="680"/>
    </row>
    <row r="4" spans="3:9" s="2" customFormat="1" ht="12">
      <c r="C4" s="680" t="str">
        <f>"Del 1 de enero al "&amp;TEXT(INDEX(Periodos,ENTE!D18,1),"dd")&amp;" de "&amp;TEXT(INDEX(Periodos,ENTE!D18,1),"mmmm")&amp;" de "&amp;TEXT(INDEX(Periodos,ENTE!D18,1),"aaaa")&amp;""</f>
        <v>Del 1 de enero al 31 de diciembre de 2018</v>
      </c>
      <c r="D4" s="680"/>
      <c r="E4" s="680"/>
      <c r="F4" s="680"/>
      <c r="G4" s="680"/>
      <c r="H4" s="680"/>
      <c r="I4" s="680"/>
    </row>
    <row r="5" spans="3:9" s="2" customFormat="1" ht="12">
      <c r="C5" s="680" t="s">
        <v>91</v>
      </c>
      <c r="D5" s="680"/>
      <c r="E5" s="680"/>
      <c r="F5" s="680"/>
      <c r="G5" s="680"/>
      <c r="H5" s="680"/>
      <c r="I5" s="680"/>
    </row>
    <row r="6" spans="3:8" s="2" customFormat="1" ht="12">
      <c r="C6" s="5"/>
      <c r="E6" s="6"/>
      <c r="F6" s="6"/>
      <c r="G6" s="6"/>
      <c r="H6" s="7"/>
    </row>
    <row r="7" spans="2:10" s="2" customFormat="1" ht="12">
      <c r="B7" s="4" t="s">
        <v>4</v>
      </c>
      <c r="C7" s="681" t="str">
        <f>ENTE!D8</f>
        <v>UNIDAD DE SERVICIOS PARA LA EDUCACION BASICA EN EL ESTADO DE QUERETARO</v>
      </c>
      <c r="D7" s="681"/>
      <c r="E7" s="681"/>
      <c r="F7" s="681"/>
      <c r="G7" s="681"/>
      <c r="H7" s="681"/>
      <c r="I7" s="681"/>
      <c r="J7" s="681"/>
    </row>
    <row r="8" spans="3:8" s="2" customFormat="1" ht="12">
      <c r="C8" s="5"/>
      <c r="E8" s="6"/>
      <c r="F8" s="6"/>
      <c r="G8" s="6"/>
      <c r="H8" s="7"/>
    </row>
    <row r="9" spans="2:10" s="2" customFormat="1" ht="12">
      <c r="B9" s="678" t="s">
        <v>376</v>
      </c>
      <c r="C9" s="678"/>
      <c r="D9" s="678">
        <v>2018</v>
      </c>
      <c r="E9" s="678"/>
      <c r="F9" s="678"/>
      <c r="G9" s="678"/>
      <c r="H9" s="678"/>
      <c r="I9" s="678"/>
      <c r="J9" s="678"/>
    </row>
    <row r="10" spans="2:10" s="2" customFormat="1" ht="28.5" customHeight="1">
      <c r="B10" s="189" t="s">
        <v>359</v>
      </c>
      <c r="C10" s="189" t="s">
        <v>360</v>
      </c>
      <c r="D10" s="189" t="s">
        <v>369</v>
      </c>
      <c r="E10" s="189" t="s">
        <v>370</v>
      </c>
      <c r="F10" s="189" t="s">
        <v>371</v>
      </c>
      <c r="G10" s="189" t="s">
        <v>372</v>
      </c>
      <c r="H10" s="189" t="s">
        <v>373</v>
      </c>
      <c r="I10" s="189" t="s">
        <v>374</v>
      </c>
      <c r="J10" s="189" t="s">
        <v>375</v>
      </c>
    </row>
    <row r="11" spans="2:11" ht="12">
      <c r="B11" s="193">
        <v>1</v>
      </c>
      <c r="C11" s="194" t="s">
        <v>7</v>
      </c>
      <c r="D11" s="188">
        <v>-7244024262</v>
      </c>
      <c r="E11" s="188">
        <v>2705902.04</v>
      </c>
      <c r="F11" s="188">
        <v>-393178659.13</v>
      </c>
      <c r="G11" s="188"/>
      <c r="H11" s="188"/>
      <c r="I11" s="188">
        <v>1302007.78</v>
      </c>
      <c r="J11" s="190">
        <v>7633195011.31</v>
      </c>
      <c r="K11" s="18"/>
    </row>
    <row r="12" spans="2:11" ht="12">
      <c r="B12" s="193">
        <v>2</v>
      </c>
      <c r="C12" s="194" t="s">
        <v>8</v>
      </c>
      <c r="D12" s="188">
        <v>-12830030</v>
      </c>
      <c r="E12" s="188">
        <v>961084.37</v>
      </c>
      <c r="F12" s="188">
        <v>-18252759.14</v>
      </c>
      <c r="G12" s="188"/>
      <c r="H12" s="188"/>
      <c r="I12" s="188"/>
      <c r="J12" s="190">
        <v>30121704.77</v>
      </c>
      <c r="K12" s="18"/>
    </row>
    <row r="13" spans="2:11" ht="12">
      <c r="B13" s="193">
        <v>3</v>
      </c>
      <c r="C13" s="194" t="s">
        <v>9</v>
      </c>
      <c r="D13" s="188">
        <v>0</v>
      </c>
      <c r="E13" s="188">
        <v>0</v>
      </c>
      <c r="F13" s="188">
        <v>-6189268.41</v>
      </c>
      <c r="G13" s="188"/>
      <c r="H13" s="188"/>
      <c r="I13" s="188"/>
      <c r="J13" s="190">
        <v>6189268.41</v>
      </c>
      <c r="K13" s="18"/>
    </row>
    <row r="14" spans="2:11" ht="12">
      <c r="B14" s="193">
        <v>4</v>
      </c>
      <c r="C14" s="194" t="s">
        <v>114</v>
      </c>
      <c r="D14" s="188">
        <v>-55772242</v>
      </c>
      <c r="E14" s="188">
        <v>0</v>
      </c>
      <c r="F14" s="188">
        <v>-14575682.77</v>
      </c>
      <c r="G14" s="188"/>
      <c r="H14" s="188"/>
      <c r="I14" s="188"/>
      <c r="J14" s="190">
        <v>70347924.77</v>
      </c>
      <c r="K14" s="18"/>
    </row>
    <row r="15" spans="2:11" ht="12">
      <c r="B15" s="195">
        <v>5</v>
      </c>
      <c r="C15" s="17" t="s">
        <v>125</v>
      </c>
      <c r="D15" s="191"/>
      <c r="E15" s="191"/>
      <c r="F15" s="191"/>
      <c r="G15" s="191"/>
      <c r="H15" s="191"/>
      <c r="I15" s="191"/>
      <c r="J15" s="192"/>
      <c r="K15" s="18"/>
    </row>
    <row r="16" spans="4:10" ht="12">
      <c r="D16" s="10">
        <f aca="true" t="shared" si="0" ref="D16:I16">SUM(D11:D15)</f>
        <v>-7312626534</v>
      </c>
      <c r="E16" s="10">
        <f t="shared" si="0"/>
        <v>3666986.41</v>
      </c>
      <c r="F16" s="10">
        <f t="shared" si="0"/>
        <v>-432196369.45</v>
      </c>
      <c r="G16" s="10">
        <f t="shared" si="0"/>
        <v>0</v>
      </c>
      <c r="H16" s="10">
        <f t="shared" si="0"/>
        <v>0</v>
      </c>
      <c r="I16" s="10">
        <f t="shared" si="0"/>
        <v>1302007.78</v>
      </c>
      <c r="J16" s="10">
        <f>SUM(J11:J15)</f>
        <v>7739853909.260001</v>
      </c>
    </row>
    <row r="18" ht="12">
      <c r="D18" s="11" t="str">
        <f>IF(SUM(D16:J16)=0," ","ERROR EN LA SUMATORIA DE LOS SALDOS, LA SUMA DE TODAS LAS COLUMNAS DEBE SER CERO, HAY UN DESCUADRE POR: "&amp;SUM(D16:J16))</f>
        <v> </v>
      </c>
    </row>
  </sheetData>
  <sheetProtection password="88C8" sheet="1" objects="1" scenarios="1" selectLockedCells="1"/>
  <mergeCells count="7">
    <mergeCell ref="C3:I3"/>
    <mergeCell ref="C2:I2"/>
    <mergeCell ref="B9:C9"/>
    <mergeCell ref="D9:J9"/>
    <mergeCell ref="C7:J7"/>
    <mergeCell ref="C5:I5"/>
    <mergeCell ref="C4:I4"/>
  </mergeCells>
  <printOptions/>
  <pageMargins left="0.708661417322835" right="0.708661417322835" top="0.748031496062992" bottom="0.748031496062992" header="0.31496062992126" footer="0.31496062992126"/>
  <pageSetup blackAndWhite="1" draft="1" fitToHeight="15" fitToWidth="1" horizontalDpi="600" verticalDpi="600" orientation="portrait" scale="49" r:id="rId1"/>
  <headerFooter>
    <oddFooter>&amp;LBorrador&amp;C&amp;A&amp;RPágina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showGridLines="0" view="pageBreakPreview" zoomScaleSheetLayoutView="100" zoomScalePageLayoutView="0" workbookViewId="0" topLeftCell="A1">
      <selection activeCell="B2" sqref="B2:I2"/>
    </sheetView>
  </sheetViews>
  <sheetFormatPr defaultColWidth="11.421875" defaultRowHeight="15"/>
  <cols>
    <col min="1" max="1" width="2.57421875" style="21" customWidth="1"/>
    <col min="2" max="2" width="4.7109375" style="3" customWidth="1"/>
    <col min="3" max="3" width="43.7109375" style="3" customWidth="1"/>
    <col min="4" max="4" width="17.00390625" style="3" bestFit="1" customWidth="1"/>
    <col min="5" max="5" width="16.7109375" style="3" customWidth="1"/>
    <col min="6" max="6" width="16.57421875" style="3" customWidth="1"/>
    <col min="7" max="7" width="15.421875" style="3" customWidth="1"/>
    <col min="8" max="8" width="15.7109375" style="3" customWidth="1"/>
    <col min="9" max="9" width="16.00390625" style="3" customWidth="1"/>
    <col min="10" max="10" width="4.00390625" style="21" customWidth="1"/>
    <col min="11" max="16384" width="11.421875" style="3" customWidth="1"/>
  </cols>
  <sheetData>
    <row r="1" s="21" customFormat="1" ht="12"/>
    <row r="2" spans="2:9" ht="12">
      <c r="B2" s="679"/>
      <c r="C2" s="679"/>
      <c r="D2" s="679"/>
      <c r="E2" s="679"/>
      <c r="F2" s="679"/>
      <c r="G2" s="679"/>
      <c r="H2" s="679"/>
      <c r="I2" s="679"/>
    </row>
    <row r="3" spans="2:9" ht="12">
      <c r="B3" s="693" t="s">
        <v>249</v>
      </c>
      <c r="C3" s="693"/>
      <c r="D3" s="693"/>
      <c r="E3" s="693"/>
      <c r="F3" s="693"/>
      <c r="G3" s="693"/>
      <c r="H3" s="693"/>
      <c r="I3" s="693"/>
    </row>
    <row r="4" spans="2:9" ht="12">
      <c r="B4" s="693" t="str">
        <f>"Del 1 de enero al "&amp;TEXT(INDEX(Periodos,ENTE!D18,1),"dd")&amp;" de "&amp;TEXT(INDEX(Periodos,ENTE!D18,1),"mmmm")&amp;" de "&amp;TEXT(INDEX(Periodos,ENTE!D18,1),"aaaa")&amp;""</f>
        <v>Del 1 de enero al 31 de diciembre de 2018</v>
      </c>
      <c r="C4" s="693"/>
      <c r="D4" s="693"/>
      <c r="E4" s="693"/>
      <c r="F4" s="693"/>
      <c r="G4" s="693"/>
      <c r="H4" s="693"/>
      <c r="I4" s="693"/>
    </row>
    <row r="5" spans="2:9" ht="12">
      <c r="B5" s="331"/>
      <c r="C5" s="693" t="s">
        <v>91</v>
      </c>
      <c r="D5" s="693"/>
      <c r="E5" s="693"/>
      <c r="F5" s="693"/>
      <c r="G5" s="693"/>
      <c r="H5" s="693"/>
      <c r="I5" s="693"/>
    </row>
    <row r="6" spans="2:9" ht="12">
      <c r="B6" s="693"/>
      <c r="C6" s="693"/>
      <c r="D6" s="693"/>
      <c r="E6" s="693"/>
      <c r="F6" s="693"/>
      <c r="G6" s="693"/>
      <c r="H6" s="693"/>
      <c r="I6" s="693"/>
    </row>
    <row r="7" spans="2:9" ht="12">
      <c r="B7" s="178" t="s">
        <v>4</v>
      </c>
      <c r="C7" s="681" t="str">
        <f>ENTE!D8</f>
        <v>UNIDAD DE SERVICIOS PARA LA EDUCACION BASICA EN EL ESTADO DE QUERETARO</v>
      </c>
      <c r="D7" s="681"/>
      <c r="E7" s="681"/>
      <c r="F7" s="681"/>
      <c r="G7" s="681"/>
      <c r="H7" s="681"/>
      <c r="I7" s="681"/>
    </row>
    <row r="8" s="21" customFormat="1" ht="12"/>
    <row r="9" spans="2:9" ht="12">
      <c r="B9" s="722" t="s">
        <v>92</v>
      </c>
      <c r="C9" s="723"/>
      <c r="D9" s="728" t="s">
        <v>492</v>
      </c>
      <c r="E9" s="728"/>
      <c r="F9" s="728"/>
      <c r="G9" s="728"/>
      <c r="H9" s="728"/>
      <c r="I9" s="728" t="s">
        <v>635</v>
      </c>
    </row>
    <row r="10" spans="2:9" ht="24">
      <c r="B10" s="724"/>
      <c r="C10" s="725"/>
      <c r="D10" s="335" t="s">
        <v>242</v>
      </c>
      <c r="E10" s="335" t="s">
        <v>243</v>
      </c>
      <c r="F10" s="335" t="s">
        <v>219</v>
      </c>
      <c r="G10" s="335" t="s">
        <v>220</v>
      </c>
      <c r="H10" s="335" t="s">
        <v>244</v>
      </c>
      <c r="I10" s="728"/>
    </row>
    <row r="11" spans="2:9" ht="12">
      <c r="B11" s="726"/>
      <c r="C11" s="727"/>
      <c r="D11" s="335">
        <v>1</v>
      </c>
      <c r="E11" s="335">
        <v>2</v>
      </c>
      <c r="F11" s="335" t="s">
        <v>245</v>
      </c>
      <c r="G11" s="335">
        <v>4</v>
      </c>
      <c r="H11" s="335">
        <v>5</v>
      </c>
      <c r="I11" s="335" t="s">
        <v>246</v>
      </c>
    </row>
    <row r="12" spans="2:9" ht="12">
      <c r="B12" s="137"/>
      <c r="C12" s="138"/>
      <c r="D12" s="139"/>
      <c r="E12" s="139"/>
      <c r="F12" s="139"/>
      <c r="G12" s="139"/>
      <c r="H12" s="139"/>
      <c r="I12" s="139"/>
    </row>
    <row r="13" spans="2:9" ht="12">
      <c r="B13" s="128"/>
      <c r="C13" s="339" t="s">
        <v>7</v>
      </c>
      <c r="D13" s="105">
        <f>-SCTG!D11</f>
        <v>7244024262</v>
      </c>
      <c r="E13" s="105">
        <f>-SCTG!F11</f>
        <v>393178659.13</v>
      </c>
      <c r="F13" s="105">
        <f>+D13+E13</f>
        <v>7637202921.13</v>
      </c>
      <c r="G13" s="105">
        <f>SCTG!H11+SCTG!I11+SCTG!J11</f>
        <v>7634497019.09</v>
      </c>
      <c r="H13" s="105">
        <f>SCTG!J11</f>
        <v>7633195011.31</v>
      </c>
      <c r="I13" s="105">
        <f>+F13-G13</f>
        <v>2705902.039999962</v>
      </c>
    </row>
    <row r="14" spans="2:9" ht="12">
      <c r="B14" s="128"/>
      <c r="C14" s="326"/>
      <c r="D14" s="372"/>
      <c r="E14" s="372"/>
      <c r="F14" s="372"/>
      <c r="G14" s="372"/>
      <c r="H14" s="372"/>
      <c r="I14" s="372"/>
    </row>
    <row r="15" spans="2:9" ht="12">
      <c r="B15" s="140"/>
      <c r="C15" s="339" t="s">
        <v>8</v>
      </c>
      <c r="D15" s="105">
        <f>-SCTG!D12</f>
        <v>12830030</v>
      </c>
      <c r="E15" s="105">
        <f>-SCTG!F12</f>
        <v>18252759.14</v>
      </c>
      <c r="F15" s="105">
        <f>+D15+E15</f>
        <v>31082789.14</v>
      </c>
      <c r="G15" s="105">
        <f>SCTG!H12+SCTG!I12+SCTG!J12</f>
        <v>30121704.77</v>
      </c>
      <c r="H15" s="105">
        <f>SCTG!J12</f>
        <v>30121704.77</v>
      </c>
      <c r="I15" s="105">
        <f>+F15-G15</f>
        <v>961084.370000001</v>
      </c>
    </row>
    <row r="16" spans="2:9" ht="12">
      <c r="B16" s="128"/>
      <c r="C16" s="326"/>
      <c r="D16" s="372"/>
      <c r="E16" s="372"/>
      <c r="F16" s="372"/>
      <c r="G16" s="372"/>
      <c r="H16" s="372"/>
      <c r="I16" s="372"/>
    </row>
    <row r="17" spans="2:9" ht="12">
      <c r="B17" s="140"/>
      <c r="C17" s="339" t="s">
        <v>250</v>
      </c>
      <c r="D17" s="105">
        <f>-SCTG!D13</f>
        <v>0</v>
      </c>
      <c r="E17" s="105">
        <f>-SCTG!F13</f>
        <v>6189268.41</v>
      </c>
      <c r="F17" s="105">
        <f>+D17+E17</f>
        <v>6189268.41</v>
      </c>
      <c r="G17" s="105">
        <f>SCTG!H13+SCTG!I13+SCTG!J13</f>
        <v>6189268.41</v>
      </c>
      <c r="H17" s="105">
        <f>SCTG!J13</f>
        <v>6189268.41</v>
      </c>
      <c r="I17" s="105">
        <f>+F17-G17</f>
        <v>0</v>
      </c>
    </row>
    <row r="18" spans="2:9" ht="12">
      <c r="B18" s="140"/>
      <c r="C18" s="339"/>
      <c r="D18" s="105"/>
      <c r="E18" s="105"/>
      <c r="F18" s="105"/>
      <c r="G18" s="105"/>
      <c r="H18" s="105"/>
      <c r="I18" s="105"/>
    </row>
    <row r="19" spans="2:9" ht="12">
      <c r="B19" s="140"/>
      <c r="C19" s="339" t="s">
        <v>114</v>
      </c>
      <c r="D19" s="105">
        <f>-SCTG!D14</f>
        <v>55772242</v>
      </c>
      <c r="E19" s="105">
        <f>-SCTG!F14</f>
        <v>14575682.77</v>
      </c>
      <c r="F19" s="105">
        <f>+D19+E19</f>
        <v>70347924.77</v>
      </c>
      <c r="G19" s="105">
        <f>SCTG!H14+SCTG!I14+SCTG!J14</f>
        <v>70347924.77</v>
      </c>
      <c r="H19" s="105">
        <f>SCTG!J14</f>
        <v>70347924.77</v>
      </c>
      <c r="I19" s="105">
        <f>+F19-G19</f>
        <v>0</v>
      </c>
    </row>
    <row r="20" spans="2:9" ht="12">
      <c r="B20" s="140"/>
      <c r="C20" s="339"/>
      <c r="D20" s="105"/>
      <c r="E20" s="105"/>
      <c r="F20" s="105"/>
      <c r="G20" s="105"/>
      <c r="H20" s="105"/>
      <c r="I20" s="105"/>
    </row>
    <row r="21" spans="2:9" ht="12">
      <c r="B21" s="140"/>
      <c r="C21" s="339" t="s">
        <v>125</v>
      </c>
      <c r="D21" s="105">
        <f>-SCTG!D15</f>
        <v>0</v>
      </c>
      <c r="E21" s="105">
        <f>-SCTG!F15</f>
        <v>0</v>
      </c>
      <c r="F21" s="105">
        <f>+D21+E21</f>
        <v>0</v>
      </c>
      <c r="G21" s="105">
        <f>SCTG!H15+SCTG!I15+SCTG!J15</f>
        <v>0</v>
      </c>
      <c r="H21" s="105">
        <f>SCTG!J15</f>
        <v>0</v>
      </c>
      <c r="I21" s="105">
        <f>+F21-G21</f>
        <v>0</v>
      </c>
    </row>
    <row r="22" spans="2:9" ht="12">
      <c r="B22" s="141"/>
      <c r="C22" s="142"/>
      <c r="D22" s="373"/>
      <c r="E22" s="373"/>
      <c r="F22" s="373"/>
      <c r="G22" s="373"/>
      <c r="H22" s="373"/>
      <c r="I22" s="373"/>
    </row>
    <row r="23" spans="1:10" s="1" customFormat="1" ht="12">
      <c r="A23" s="124"/>
      <c r="B23" s="141"/>
      <c r="C23" s="142" t="s">
        <v>247</v>
      </c>
      <c r="D23" s="136">
        <f aca="true" t="shared" si="0" ref="D23:I23">+D13+D15+D17+D19+D21</f>
        <v>7312626534</v>
      </c>
      <c r="E23" s="136">
        <f t="shared" si="0"/>
        <v>432196369.45</v>
      </c>
      <c r="F23" s="136">
        <f t="shared" si="0"/>
        <v>7744822903.450001</v>
      </c>
      <c r="G23" s="136">
        <f t="shared" si="0"/>
        <v>7741155917.040001</v>
      </c>
      <c r="H23" s="136">
        <f t="shared" si="0"/>
        <v>7739853909.260001</v>
      </c>
      <c r="I23" s="136">
        <f t="shared" si="0"/>
        <v>3666986.409999963</v>
      </c>
      <c r="J23" s="124"/>
    </row>
    <row r="24" spans="2:9" ht="52.5" customHeight="1" hidden="1">
      <c r="B24" s="712" t="s">
        <v>248</v>
      </c>
      <c r="C24" s="713"/>
      <c r="D24" s="713"/>
      <c r="E24" s="713"/>
      <c r="F24" s="713"/>
      <c r="G24" s="713"/>
      <c r="H24" s="713"/>
      <c r="I24" s="713"/>
    </row>
    <row r="25" spans="2:9" ht="12">
      <c r="B25" s="689"/>
      <c r="C25" s="689"/>
      <c r="D25" s="689"/>
      <c r="E25" s="689"/>
      <c r="F25" s="689"/>
      <c r="G25" s="689"/>
      <c r="H25" s="689"/>
      <c r="I25" s="143"/>
    </row>
    <row r="26" spans="4:9" ht="12">
      <c r="D26" s="143"/>
      <c r="E26" s="143"/>
      <c r="F26" s="144"/>
      <c r="G26" s="143"/>
      <c r="H26" s="143"/>
      <c r="I26" s="143"/>
    </row>
    <row r="27" spans="4:9" ht="12">
      <c r="D27" s="143"/>
      <c r="E27" s="143"/>
      <c r="F27" s="144"/>
      <c r="G27" s="143"/>
      <c r="H27" s="143"/>
      <c r="I27" s="143"/>
    </row>
    <row r="28" spans="4:9" ht="12">
      <c r="D28" s="143"/>
      <c r="E28" s="143"/>
      <c r="F28" s="144"/>
      <c r="G28" s="143"/>
      <c r="H28" s="143"/>
      <c r="I28" s="143"/>
    </row>
    <row r="29" spans="1:10" s="194" customFormat="1" ht="12">
      <c r="A29" s="20"/>
      <c r="D29" s="575"/>
      <c r="E29" s="575"/>
      <c r="F29" s="576"/>
      <c r="G29" s="575"/>
      <c r="H29" s="575"/>
      <c r="I29" s="575"/>
      <c r="J29" s="20"/>
    </row>
    <row r="30" spans="1:10" s="194" customFormat="1" ht="12">
      <c r="A30" s="20"/>
      <c r="D30" s="575"/>
      <c r="E30" s="575"/>
      <c r="F30" s="576"/>
      <c r="G30" s="575"/>
      <c r="H30" s="575"/>
      <c r="I30" s="575"/>
      <c r="J30" s="20"/>
    </row>
    <row r="31" spans="1:10" s="194" customFormat="1" ht="12">
      <c r="A31" s="20"/>
      <c r="C31" s="291"/>
      <c r="D31" s="577"/>
      <c r="E31" s="577"/>
      <c r="F31" s="578"/>
      <c r="G31" s="577"/>
      <c r="H31" s="577"/>
      <c r="I31" s="577"/>
      <c r="J31" s="20"/>
    </row>
    <row r="32" spans="1:10" s="194" customFormat="1" ht="12">
      <c r="A32" s="20"/>
      <c r="C32" s="291"/>
      <c r="D32" s="577"/>
      <c r="E32" s="577"/>
      <c r="F32" s="578"/>
      <c r="G32" s="577"/>
      <c r="H32" s="577"/>
      <c r="I32" s="577"/>
      <c r="J32" s="20"/>
    </row>
    <row r="33" spans="1:10" s="194" customFormat="1" ht="15" customHeight="1">
      <c r="A33" s="20"/>
      <c r="C33" s="686"/>
      <c r="D33" s="686"/>
      <c r="E33" s="577"/>
      <c r="F33" s="721"/>
      <c r="G33" s="721"/>
      <c r="H33" s="721"/>
      <c r="I33" s="721"/>
      <c r="J33" s="20"/>
    </row>
    <row r="34" spans="1:10" s="194" customFormat="1" ht="15" customHeight="1">
      <c r="A34" s="20"/>
      <c r="C34" s="686"/>
      <c r="D34" s="686"/>
      <c r="E34" s="577"/>
      <c r="F34" s="721"/>
      <c r="G34" s="721"/>
      <c r="H34" s="721"/>
      <c r="I34" s="721"/>
      <c r="J34" s="20"/>
    </row>
    <row r="35" spans="3:9" ht="12">
      <c r="C35" s="1"/>
      <c r="D35" s="305"/>
      <c r="E35" s="305"/>
      <c r="F35" s="305"/>
      <c r="G35" s="305"/>
      <c r="H35" s="305"/>
      <c r="I35" s="306"/>
    </row>
  </sheetData>
  <sheetProtection password="88C8" sheet="1" objects="1" scenarios="1" selectLockedCells="1"/>
  <mergeCells count="15">
    <mergeCell ref="B2:I2"/>
    <mergeCell ref="B3:I3"/>
    <mergeCell ref="B4:I4"/>
    <mergeCell ref="B6:I6"/>
    <mergeCell ref="C7:I7"/>
    <mergeCell ref="B9:C11"/>
    <mergeCell ref="D9:H9"/>
    <mergeCell ref="I9:I10"/>
    <mergeCell ref="C5:I5"/>
    <mergeCell ref="B25:H25"/>
    <mergeCell ref="C33:D33"/>
    <mergeCell ref="C34:D34"/>
    <mergeCell ref="F34:I34"/>
    <mergeCell ref="F33:I33"/>
    <mergeCell ref="B24:I2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0" r:id="rId1"/>
  <headerFooter>
    <oddFooter>&amp;C&amp;A&amp;RPágina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O141"/>
  <sheetViews>
    <sheetView showGridLines="0" view="pageBreakPreview" zoomScaleSheetLayoutView="100" zoomScalePageLayoutView="0" workbookViewId="0" topLeftCell="A122">
      <selection activeCell="E13" sqref="E13:E126"/>
    </sheetView>
  </sheetViews>
  <sheetFormatPr defaultColWidth="11.421875" defaultRowHeight="15"/>
  <cols>
    <col min="1" max="1" width="3.8515625" style="3" customWidth="1"/>
    <col min="2" max="2" width="4.7109375" style="3" bestFit="1" customWidth="1"/>
    <col min="3" max="3" width="66.28125" style="3" bestFit="1" customWidth="1"/>
    <col min="4" max="5" width="17.7109375" style="3" bestFit="1" customWidth="1"/>
    <col min="6" max="6" width="24.7109375" style="3" bestFit="1" customWidth="1"/>
    <col min="7" max="8" width="17.7109375" style="3" bestFit="1" customWidth="1"/>
    <col min="9" max="9" width="15.00390625" style="3" bestFit="1" customWidth="1"/>
    <col min="10" max="10" width="14.421875" style="3" bestFit="1" customWidth="1"/>
    <col min="11" max="11" width="3.140625" style="3" customWidth="1"/>
    <col min="12" max="12" width="14.8515625" style="3" customWidth="1"/>
    <col min="13" max="13" width="14.140625" style="3" customWidth="1"/>
    <col min="14" max="16384" width="11.421875" style="3" customWidth="1"/>
  </cols>
  <sheetData>
    <row r="2" spans="3:10" s="2" customFormat="1" ht="12">
      <c r="C2" s="711" t="s">
        <v>379</v>
      </c>
      <c r="D2" s="711"/>
      <c r="E2" s="711"/>
      <c r="F2" s="711"/>
      <c r="G2" s="711"/>
      <c r="H2" s="711"/>
      <c r="I2" s="711"/>
      <c r="J2" s="280"/>
    </row>
    <row r="3" spans="3:9" s="2" customFormat="1" ht="12">
      <c r="C3" s="680" t="s">
        <v>367</v>
      </c>
      <c r="D3" s="680"/>
      <c r="E3" s="680"/>
      <c r="F3" s="680"/>
      <c r="G3" s="680"/>
      <c r="H3" s="680"/>
      <c r="I3" s="680"/>
    </row>
    <row r="4" spans="3:9" s="2" customFormat="1" ht="12">
      <c r="C4" s="680" t="str">
        <f>"Del 1 de enero al "&amp;TEXT(INDEX(Periodos,ENTE!D18,1),"dd")&amp;" de "&amp;TEXT(INDEX(Periodos,ENTE!D18,1),"mmmm")&amp;" de "&amp;TEXT(INDEX(Periodos,ENTE!D18,1),"aaaa")&amp;""</f>
        <v>Del 1 de enero al 31 de diciembre de 2018</v>
      </c>
      <c r="D4" s="680"/>
      <c r="E4" s="680"/>
      <c r="F4" s="680"/>
      <c r="G4" s="680"/>
      <c r="H4" s="680"/>
      <c r="I4" s="680"/>
    </row>
    <row r="5" spans="3:9" s="2" customFormat="1" ht="12">
      <c r="C5" s="680" t="s">
        <v>91</v>
      </c>
      <c r="D5" s="680"/>
      <c r="E5" s="680"/>
      <c r="F5" s="680"/>
      <c r="G5" s="680"/>
      <c r="H5" s="680"/>
      <c r="I5" s="680"/>
    </row>
    <row r="6" spans="3:8" s="2" customFormat="1" ht="12">
      <c r="C6" s="5"/>
      <c r="E6" s="6"/>
      <c r="F6" s="6"/>
      <c r="G6" s="6"/>
      <c r="H6" s="7"/>
    </row>
    <row r="7" spans="2:10" s="2" customFormat="1" ht="12">
      <c r="B7" s="4" t="s">
        <v>4</v>
      </c>
      <c r="C7" s="729" t="str">
        <f>ENTE!D8</f>
        <v>UNIDAD DE SERVICIOS PARA LA EDUCACION BASICA EN EL ESTADO DE QUERETARO</v>
      </c>
      <c r="D7" s="729"/>
      <c r="E7" s="729"/>
      <c r="F7" s="729"/>
      <c r="G7" s="729"/>
      <c r="H7" s="729"/>
      <c r="I7" s="729"/>
      <c r="J7" s="729"/>
    </row>
    <row r="8" spans="3:8" s="2" customFormat="1" ht="12">
      <c r="C8" s="5"/>
      <c r="E8" s="6"/>
      <c r="F8" s="6"/>
      <c r="G8" s="6"/>
      <c r="H8" s="7"/>
    </row>
    <row r="9" spans="2:10" s="2" customFormat="1" ht="12">
      <c r="B9" s="678" t="s">
        <v>379</v>
      </c>
      <c r="C9" s="678"/>
      <c r="D9" s="678">
        <v>2018</v>
      </c>
      <c r="E9" s="678"/>
      <c r="F9" s="678"/>
      <c r="G9" s="678"/>
      <c r="H9" s="678"/>
      <c r="I9" s="678"/>
      <c r="J9" s="678"/>
    </row>
    <row r="10" spans="2:10" s="2" customFormat="1" ht="28.5" customHeight="1">
      <c r="B10" s="189" t="s">
        <v>359</v>
      </c>
      <c r="C10" s="189" t="s">
        <v>360</v>
      </c>
      <c r="D10" s="189" t="s">
        <v>369</v>
      </c>
      <c r="E10" s="189" t="s">
        <v>370</v>
      </c>
      <c r="F10" s="189" t="s">
        <v>371</v>
      </c>
      <c r="G10" s="189" t="s">
        <v>372</v>
      </c>
      <c r="H10" s="189" t="s">
        <v>373</v>
      </c>
      <c r="I10" s="189" t="s">
        <v>374</v>
      </c>
      <c r="J10" s="189" t="s">
        <v>375</v>
      </c>
    </row>
    <row r="11" spans="2:11" s="21" customFormat="1" ht="12">
      <c r="B11" s="343"/>
      <c r="C11" s="122" t="s">
        <v>754</v>
      </c>
      <c r="D11" s="298"/>
      <c r="E11" s="298"/>
      <c r="F11" s="298"/>
      <c r="G11" s="298"/>
      <c r="H11" s="298"/>
      <c r="I11" s="298"/>
      <c r="J11" s="299"/>
      <c r="K11" s="344"/>
    </row>
    <row r="12" spans="2:11" ht="12">
      <c r="B12" s="193">
        <v>11</v>
      </c>
      <c r="C12" s="194" t="s">
        <v>252</v>
      </c>
      <c r="D12" s="188"/>
      <c r="E12" s="188"/>
      <c r="F12" s="188"/>
      <c r="G12" s="188"/>
      <c r="H12" s="188"/>
      <c r="I12" s="188"/>
      <c r="J12" s="190"/>
      <c r="K12" s="19"/>
    </row>
    <row r="13" spans="2:11" ht="12">
      <c r="B13" s="193">
        <v>12</v>
      </c>
      <c r="C13" s="194" t="s">
        <v>253</v>
      </c>
      <c r="D13" s="188">
        <v>-1000000</v>
      </c>
      <c r="E13" s="188">
        <v>5600.73</v>
      </c>
      <c r="F13" s="188">
        <v>0</v>
      </c>
      <c r="G13" s="188"/>
      <c r="H13" s="188"/>
      <c r="I13" s="188"/>
      <c r="J13" s="190">
        <v>994399.2700000001</v>
      </c>
      <c r="K13" s="19"/>
    </row>
    <row r="14" spans="2:11" ht="12">
      <c r="B14" s="193">
        <v>13</v>
      </c>
      <c r="C14" s="194" t="s">
        <v>254</v>
      </c>
      <c r="D14" s="188"/>
      <c r="E14" s="188"/>
      <c r="F14" s="188"/>
      <c r="G14" s="188"/>
      <c r="H14" s="188"/>
      <c r="I14" s="188"/>
      <c r="J14" s="190"/>
      <c r="K14" s="19"/>
    </row>
    <row r="15" spans="2:11" ht="12">
      <c r="B15" s="193">
        <v>14</v>
      </c>
      <c r="C15" s="194" t="s">
        <v>255</v>
      </c>
      <c r="D15" s="188"/>
      <c r="E15" s="188"/>
      <c r="F15" s="188"/>
      <c r="G15" s="188"/>
      <c r="H15" s="188"/>
      <c r="I15" s="188"/>
      <c r="J15" s="190"/>
      <c r="K15" s="19"/>
    </row>
    <row r="16" spans="2:11" ht="12">
      <c r="B16" s="193">
        <v>15</v>
      </c>
      <c r="C16" s="194" t="s">
        <v>256</v>
      </c>
      <c r="D16" s="188"/>
      <c r="E16" s="188"/>
      <c r="F16" s="188"/>
      <c r="G16" s="188"/>
      <c r="H16" s="188"/>
      <c r="I16" s="188"/>
      <c r="J16" s="190"/>
      <c r="K16" s="19"/>
    </row>
    <row r="17" spans="2:11" ht="12">
      <c r="B17" s="193">
        <v>16</v>
      </c>
      <c r="C17" s="194" t="s">
        <v>257</v>
      </c>
      <c r="D17" s="188"/>
      <c r="E17" s="188"/>
      <c r="F17" s="188"/>
      <c r="G17" s="188"/>
      <c r="H17" s="188"/>
      <c r="I17" s="188"/>
      <c r="J17" s="190"/>
      <c r="K17" s="19"/>
    </row>
    <row r="18" spans="2:13" ht="12">
      <c r="B18" s="193">
        <v>17</v>
      </c>
      <c r="C18" s="194" t="s">
        <v>258</v>
      </c>
      <c r="D18" s="188"/>
      <c r="E18" s="188"/>
      <c r="F18" s="188"/>
      <c r="G18" s="188"/>
      <c r="H18" s="188"/>
      <c r="I18" s="188"/>
      <c r="J18" s="190"/>
      <c r="K18" s="19"/>
      <c r="L18" s="19"/>
      <c r="M18" s="19"/>
    </row>
    <row r="19" spans="2:11" ht="12">
      <c r="B19" s="193">
        <v>21</v>
      </c>
      <c r="C19" s="194" t="s">
        <v>259</v>
      </c>
      <c r="D19" s="188"/>
      <c r="E19" s="188">
        <v>319</v>
      </c>
      <c r="F19" s="188">
        <v>-20112.08</v>
      </c>
      <c r="G19" s="188"/>
      <c r="H19" s="188"/>
      <c r="I19" s="188"/>
      <c r="J19" s="188">
        <v>19793.08</v>
      </c>
      <c r="K19" s="19"/>
    </row>
    <row r="20" spans="2:11" ht="12">
      <c r="B20" s="193">
        <v>22</v>
      </c>
      <c r="C20" s="194" t="s">
        <v>260</v>
      </c>
      <c r="D20" s="188"/>
      <c r="E20" s="188">
        <v>0</v>
      </c>
      <c r="F20" s="188">
        <v>-4176</v>
      </c>
      <c r="G20" s="188"/>
      <c r="H20" s="188"/>
      <c r="I20" s="188"/>
      <c r="J20" s="190">
        <v>4176</v>
      </c>
      <c r="K20" s="19"/>
    </row>
    <row r="21" spans="2:11" ht="12">
      <c r="B21" s="193">
        <v>23</v>
      </c>
      <c r="C21" s="194" t="s">
        <v>261</v>
      </c>
      <c r="D21" s="188"/>
      <c r="E21" s="188"/>
      <c r="F21" s="188"/>
      <c r="G21" s="188"/>
      <c r="H21" s="188"/>
      <c r="I21" s="188"/>
      <c r="J21" s="190"/>
      <c r="K21" s="19"/>
    </row>
    <row r="22" spans="2:11" ht="12">
      <c r="B22" s="193">
        <v>24</v>
      </c>
      <c r="C22" s="194" t="s">
        <v>262</v>
      </c>
      <c r="D22" s="188"/>
      <c r="E22" s="188">
        <v>887.2</v>
      </c>
      <c r="F22" s="188">
        <v>-67410.4</v>
      </c>
      <c r="G22" s="188"/>
      <c r="H22" s="188"/>
      <c r="I22" s="188"/>
      <c r="J22" s="190">
        <v>66523.2</v>
      </c>
      <c r="K22" s="19"/>
    </row>
    <row r="23" spans="2:11" ht="12">
      <c r="B23" s="193">
        <v>25</v>
      </c>
      <c r="C23" s="194" t="s">
        <v>381</v>
      </c>
      <c r="D23" s="188"/>
      <c r="E23" s="188"/>
      <c r="F23" s="188"/>
      <c r="G23" s="188"/>
      <c r="H23" s="188"/>
      <c r="I23" s="188"/>
      <c r="J23" s="190"/>
      <c r="K23" s="19"/>
    </row>
    <row r="24" spans="2:11" ht="12">
      <c r="B24" s="193">
        <v>26</v>
      </c>
      <c r="C24" s="194" t="s">
        <v>264</v>
      </c>
      <c r="D24" s="188"/>
      <c r="E24" s="188"/>
      <c r="F24" s="188"/>
      <c r="G24" s="188"/>
      <c r="H24" s="188"/>
      <c r="I24" s="188"/>
      <c r="J24" s="190"/>
      <c r="K24" s="19"/>
    </row>
    <row r="25" spans="2:11" ht="12">
      <c r="B25" s="193">
        <v>27</v>
      </c>
      <c r="C25" s="194" t="s">
        <v>265</v>
      </c>
      <c r="D25" s="188"/>
      <c r="E25" s="188"/>
      <c r="F25" s="188"/>
      <c r="G25" s="188"/>
      <c r="H25" s="188"/>
      <c r="I25" s="188"/>
      <c r="J25" s="190"/>
      <c r="K25" s="19"/>
    </row>
    <row r="26" spans="2:11" ht="12">
      <c r="B26" s="193">
        <v>28</v>
      </c>
      <c r="C26" s="194" t="s">
        <v>382</v>
      </c>
      <c r="D26" s="188"/>
      <c r="E26" s="188"/>
      <c r="F26" s="188"/>
      <c r="G26" s="188"/>
      <c r="H26" s="188"/>
      <c r="I26" s="188"/>
      <c r="J26" s="190"/>
      <c r="K26" s="19"/>
    </row>
    <row r="27" spans="2:13" ht="12">
      <c r="B27" s="193">
        <v>29</v>
      </c>
      <c r="C27" s="194" t="s">
        <v>267</v>
      </c>
      <c r="D27" s="188"/>
      <c r="E27" s="188"/>
      <c r="F27" s="188"/>
      <c r="G27" s="188"/>
      <c r="H27" s="188"/>
      <c r="I27" s="188"/>
      <c r="J27" s="190"/>
      <c r="K27" s="19"/>
      <c r="L27" s="19"/>
      <c r="M27" s="19"/>
    </row>
    <row r="28" spans="2:11" ht="12">
      <c r="B28" s="193">
        <v>31</v>
      </c>
      <c r="C28" s="194" t="s">
        <v>268</v>
      </c>
      <c r="D28" s="188">
        <v>0</v>
      </c>
      <c r="E28" s="188">
        <v>0</v>
      </c>
      <c r="F28" s="188">
        <v>-6892.69</v>
      </c>
      <c r="G28" s="188"/>
      <c r="H28" s="188"/>
      <c r="I28" s="188"/>
      <c r="J28" s="190">
        <v>6892.6900000000005</v>
      </c>
      <c r="K28" s="19"/>
    </row>
    <row r="29" spans="2:11" ht="12">
      <c r="B29" s="193">
        <v>32</v>
      </c>
      <c r="C29" s="194" t="s">
        <v>269</v>
      </c>
      <c r="D29" s="188">
        <v>0</v>
      </c>
      <c r="E29" s="188">
        <v>25230</v>
      </c>
      <c r="F29" s="188">
        <v>-1298119.06</v>
      </c>
      <c r="G29" s="188"/>
      <c r="H29" s="188"/>
      <c r="I29" s="188"/>
      <c r="J29" s="190">
        <v>1272889.06</v>
      </c>
      <c r="K29" s="19"/>
    </row>
    <row r="30" spans="2:11" ht="12">
      <c r="B30" s="193">
        <v>33</v>
      </c>
      <c r="C30" s="194" t="s">
        <v>383</v>
      </c>
      <c r="D30" s="188"/>
      <c r="E30" s="188">
        <v>0</v>
      </c>
      <c r="F30" s="188">
        <v>-77800</v>
      </c>
      <c r="G30" s="188"/>
      <c r="H30" s="188"/>
      <c r="I30" s="188"/>
      <c r="J30" s="190">
        <v>77800</v>
      </c>
      <c r="K30" s="19"/>
    </row>
    <row r="31" spans="2:11" ht="12">
      <c r="B31" s="193">
        <v>34</v>
      </c>
      <c r="C31" s="194" t="s">
        <v>271</v>
      </c>
      <c r="D31" s="188">
        <v>0</v>
      </c>
      <c r="E31" s="188">
        <v>110553.78000000001</v>
      </c>
      <c r="F31" s="188">
        <v>-110622.42</v>
      </c>
      <c r="G31" s="188"/>
      <c r="H31" s="188"/>
      <c r="I31" s="188"/>
      <c r="J31" s="190">
        <v>68.64</v>
      </c>
      <c r="K31" s="19"/>
    </row>
    <row r="32" spans="2:11" ht="12">
      <c r="B32" s="193">
        <v>35</v>
      </c>
      <c r="C32" s="194" t="s">
        <v>272</v>
      </c>
      <c r="D32" s="188"/>
      <c r="E32" s="188"/>
      <c r="F32" s="188"/>
      <c r="G32" s="188"/>
      <c r="H32" s="188"/>
      <c r="I32" s="188"/>
      <c r="J32" s="190"/>
      <c r="K32" s="19"/>
    </row>
    <row r="33" spans="2:11" ht="12">
      <c r="B33" s="193">
        <v>36</v>
      </c>
      <c r="C33" s="194" t="s">
        <v>384</v>
      </c>
      <c r="D33" s="188"/>
      <c r="E33" s="188"/>
      <c r="F33" s="188"/>
      <c r="G33" s="188"/>
      <c r="H33" s="188"/>
      <c r="I33" s="188"/>
      <c r="J33" s="190"/>
      <c r="K33" s="19"/>
    </row>
    <row r="34" spans="2:11" ht="12">
      <c r="B34" s="193">
        <v>37</v>
      </c>
      <c r="C34" s="194" t="s">
        <v>274</v>
      </c>
      <c r="D34" s="188"/>
      <c r="E34" s="188"/>
      <c r="F34" s="188"/>
      <c r="G34" s="188"/>
      <c r="H34" s="188"/>
      <c r="I34" s="188"/>
      <c r="J34" s="190"/>
      <c r="K34" s="19"/>
    </row>
    <row r="35" spans="2:11" ht="12">
      <c r="B35" s="193">
        <v>38</v>
      </c>
      <c r="C35" s="194" t="s">
        <v>275</v>
      </c>
      <c r="D35" s="188"/>
      <c r="E35" s="188">
        <v>100</v>
      </c>
      <c r="F35" s="188">
        <v>-13800</v>
      </c>
      <c r="G35" s="188"/>
      <c r="H35" s="188"/>
      <c r="I35" s="188"/>
      <c r="J35" s="190">
        <v>13700</v>
      </c>
      <c r="K35" s="19"/>
    </row>
    <row r="36" spans="2:15" ht="12">
      <c r="B36" s="193">
        <v>39</v>
      </c>
      <c r="C36" s="194" t="s">
        <v>17</v>
      </c>
      <c r="D36" s="188">
        <v>-16800</v>
      </c>
      <c r="E36" s="188">
        <v>51.04999999999927</v>
      </c>
      <c r="F36" s="188">
        <v>-4108.05</v>
      </c>
      <c r="G36" s="188"/>
      <c r="H36" s="188"/>
      <c r="I36" s="188"/>
      <c r="J36" s="190">
        <v>20857</v>
      </c>
      <c r="K36" s="19"/>
      <c r="L36" s="19"/>
      <c r="M36" s="19"/>
      <c r="O36" s="19"/>
    </row>
    <row r="37" spans="2:11" ht="12">
      <c r="B37" s="193">
        <v>41</v>
      </c>
      <c r="C37" s="194" t="s">
        <v>107</v>
      </c>
      <c r="D37" s="188"/>
      <c r="E37" s="188"/>
      <c r="F37" s="188"/>
      <c r="G37" s="188"/>
      <c r="H37" s="188"/>
      <c r="I37" s="188"/>
      <c r="J37" s="190"/>
      <c r="K37" s="19"/>
    </row>
    <row r="38" spans="2:11" ht="12">
      <c r="B38" s="193">
        <v>42</v>
      </c>
      <c r="C38" s="194" t="s">
        <v>109</v>
      </c>
      <c r="D38" s="188"/>
      <c r="E38" s="188"/>
      <c r="F38" s="188"/>
      <c r="G38" s="188"/>
      <c r="H38" s="188"/>
      <c r="I38" s="188"/>
      <c r="J38" s="190"/>
      <c r="K38" s="19"/>
    </row>
    <row r="39" spans="2:11" ht="12">
      <c r="B39" s="193">
        <v>43</v>
      </c>
      <c r="C39" s="194" t="s">
        <v>111</v>
      </c>
      <c r="D39" s="188"/>
      <c r="E39" s="188"/>
      <c r="F39" s="188"/>
      <c r="G39" s="188"/>
      <c r="H39" s="188"/>
      <c r="I39" s="188"/>
      <c r="J39" s="190"/>
      <c r="K39" s="19"/>
    </row>
    <row r="40" spans="2:11" ht="12">
      <c r="B40" s="193">
        <v>44</v>
      </c>
      <c r="C40" s="194" t="s">
        <v>112</v>
      </c>
      <c r="D40" s="188"/>
      <c r="E40" s="188"/>
      <c r="F40" s="188"/>
      <c r="G40" s="188"/>
      <c r="H40" s="188"/>
      <c r="I40" s="188"/>
      <c r="J40" s="190"/>
      <c r="K40" s="19"/>
    </row>
    <row r="41" spans="2:11" ht="12">
      <c r="B41" s="193">
        <v>45</v>
      </c>
      <c r="C41" s="194" t="s">
        <v>114</v>
      </c>
      <c r="D41" s="188"/>
      <c r="E41" s="188"/>
      <c r="F41" s="188"/>
      <c r="G41" s="188"/>
      <c r="H41" s="188"/>
      <c r="I41" s="188"/>
      <c r="J41" s="190"/>
      <c r="K41" s="19"/>
    </row>
    <row r="42" spans="2:11" ht="12">
      <c r="B42" s="193">
        <v>46</v>
      </c>
      <c r="C42" s="194" t="s">
        <v>385</v>
      </c>
      <c r="D42" s="188"/>
      <c r="E42" s="188"/>
      <c r="F42" s="188"/>
      <c r="G42" s="188"/>
      <c r="H42" s="188"/>
      <c r="I42" s="188"/>
      <c r="J42" s="190"/>
      <c r="K42" s="19"/>
    </row>
    <row r="43" spans="2:11" ht="12">
      <c r="B43" s="193">
        <v>47</v>
      </c>
      <c r="C43" s="194" t="s">
        <v>118</v>
      </c>
      <c r="D43" s="188"/>
      <c r="E43" s="188"/>
      <c r="F43" s="188"/>
      <c r="G43" s="188"/>
      <c r="H43" s="188"/>
      <c r="I43" s="188"/>
      <c r="J43" s="190"/>
      <c r="K43" s="19"/>
    </row>
    <row r="44" spans="2:11" ht="12">
      <c r="B44" s="193">
        <v>48</v>
      </c>
      <c r="C44" s="194" t="s">
        <v>119</v>
      </c>
      <c r="D44" s="188"/>
      <c r="E44" s="188"/>
      <c r="F44" s="188"/>
      <c r="G44" s="188"/>
      <c r="H44" s="188"/>
      <c r="I44" s="188"/>
      <c r="J44" s="190"/>
      <c r="K44" s="19"/>
    </row>
    <row r="45" spans="2:13" ht="12">
      <c r="B45" s="193">
        <v>49</v>
      </c>
      <c r="C45" s="194" t="s">
        <v>121</v>
      </c>
      <c r="D45" s="188"/>
      <c r="E45" s="188"/>
      <c r="F45" s="188"/>
      <c r="G45" s="188"/>
      <c r="H45" s="188"/>
      <c r="I45" s="188"/>
      <c r="J45" s="190"/>
      <c r="K45" s="19"/>
      <c r="L45" s="19"/>
      <c r="M45" s="19"/>
    </row>
    <row r="46" spans="2:11" ht="12">
      <c r="B46" s="193">
        <v>51</v>
      </c>
      <c r="C46" s="194" t="s">
        <v>278</v>
      </c>
      <c r="D46" s="188">
        <v>-183200</v>
      </c>
      <c r="E46" s="188">
        <v>36.41</v>
      </c>
      <c r="F46" s="188">
        <v>-34141.81</v>
      </c>
      <c r="G46" s="188"/>
      <c r="H46" s="188"/>
      <c r="I46" s="188"/>
      <c r="J46" s="190">
        <v>217305.4</v>
      </c>
      <c r="K46" s="19"/>
    </row>
    <row r="47" spans="2:11" ht="12">
      <c r="B47" s="193">
        <v>52</v>
      </c>
      <c r="C47" s="194" t="s">
        <v>279</v>
      </c>
      <c r="D47" s="188"/>
      <c r="E47" s="188">
        <v>5014</v>
      </c>
      <c r="F47" s="188">
        <v>-50792</v>
      </c>
      <c r="G47" s="188"/>
      <c r="H47" s="188"/>
      <c r="I47" s="188"/>
      <c r="J47" s="190">
        <v>45778</v>
      </c>
      <c r="K47" s="19"/>
    </row>
    <row r="48" spans="2:11" ht="12">
      <c r="B48" s="193">
        <v>53</v>
      </c>
      <c r="C48" s="194" t="s">
        <v>280</v>
      </c>
      <c r="D48" s="188"/>
      <c r="E48" s="188"/>
      <c r="F48" s="188"/>
      <c r="G48" s="188"/>
      <c r="H48" s="188"/>
      <c r="I48" s="188"/>
      <c r="J48" s="190"/>
      <c r="K48" s="19"/>
    </row>
    <row r="49" spans="2:11" ht="12">
      <c r="B49" s="193">
        <v>54</v>
      </c>
      <c r="C49" s="194" t="s">
        <v>281</v>
      </c>
      <c r="D49" s="188">
        <v>-800000</v>
      </c>
      <c r="E49" s="188">
        <v>650703.8200000001</v>
      </c>
      <c r="F49" s="188">
        <v>-990672.82</v>
      </c>
      <c r="G49" s="188"/>
      <c r="H49" s="188"/>
      <c r="I49" s="188"/>
      <c r="J49" s="190">
        <v>1139969</v>
      </c>
      <c r="K49" s="19"/>
    </row>
    <row r="50" spans="2:11" ht="12">
      <c r="B50" s="193">
        <v>55</v>
      </c>
      <c r="C50" s="194" t="s">
        <v>282</v>
      </c>
      <c r="D50" s="188"/>
      <c r="E50" s="188"/>
      <c r="F50" s="188"/>
      <c r="G50" s="188"/>
      <c r="H50" s="188"/>
      <c r="I50" s="188"/>
      <c r="J50" s="190"/>
      <c r="K50" s="19"/>
    </row>
    <row r="51" spans="2:11" ht="12">
      <c r="B51" s="193">
        <v>56</v>
      </c>
      <c r="C51" s="194" t="s">
        <v>386</v>
      </c>
      <c r="D51" s="188"/>
      <c r="E51" s="188"/>
      <c r="F51" s="188"/>
      <c r="G51" s="188"/>
      <c r="H51" s="188"/>
      <c r="I51" s="188"/>
      <c r="J51" s="190"/>
      <c r="K51" s="19"/>
    </row>
    <row r="52" spans="2:11" ht="12">
      <c r="B52" s="193">
        <v>57</v>
      </c>
      <c r="C52" s="194" t="s">
        <v>284</v>
      </c>
      <c r="D52" s="188"/>
      <c r="E52" s="188"/>
      <c r="F52" s="188"/>
      <c r="G52" s="188"/>
      <c r="H52" s="188"/>
      <c r="I52" s="188"/>
      <c r="J52" s="190"/>
      <c r="K52" s="19"/>
    </row>
    <row r="53" spans="2:11" ht="12">
      <c r="B53" s="193">
        <v>58</v>
      </c>
      <c r="C53" s="194" t="s">
        <v>285</v>
      </c>
      <c r="D53" s="188"/>
      <c r="E53" s="188"/>
      <c r="F53" s="188"/>
      <c r="G53" s="188"/>
      <c r="H53" s="188"/>
      <c r="I53" s="188"/>
      <c r="J53" s="190"/>
      <c r="K53" s="19"/>
    </row>
    <row r="54" spans="2:11" ht="12">
      <c r="B54" s="193">
        <v>59</v>
      </c>
      <c r="C54" s="194" t="s">
        <v>184</v>
      </c>
      <c r="D54" s="188"/>
      <c r="E54" s="188"/>
      <c r="F54" s="188"/>
      <c r="G54" s="188"/>
      <c r="H54" s="188"/>
      <c r="I54" s="188"/>
      <c r="J54" s="190"/>
      <c r="K54" s="19"/>
    </row>
    <row r="55" spans="2:12" ht="12">
      <c r="B55" s="193">
        <v>61</v>
      </c>
      <c r="C55" s="194" t="s">
        <v>286</v>
      </c>
      <c r="D55" s="188"/>
      <c r="E55" s="188"/>
      <c r="F55" s="188"/>
      <c r="G55" s="188"/>
      <c r="H55" s="188"/>
      <c r="I55" s="188"/>
      <c r="J55" s="190"/>
      <c r="K55" s="19"/>
      <c r="L55" s="19"/>
    </row>
    <row r="56" spans="2:11" ht="12">
      <c r="B56" s="193">
        <v>62</v>
      </c>
      <c r="C56" s="194" t="s">
        <v>287</v>
      </c>
      <c r="D56" s="188"/>
      <c r="E56" s="188"/>
      <c r="F56" s="188"/>
      <c r="G56" s="188"/>
      <c r="H56" s="188"/>
      <c r="I56" s="188"/>
      <c r="J56" s="190"/>
      <c r="K56" s="19"/>
    </row>
    <row r="57" spans="2:11" ht="12">
      <c r="B57" s="193">
        <v>63</v>
      </c>
      <c r="C57" s="194" t="s">
        <v>288</v>
      </c>
      <c r="D57" s="188"/>
      <c r="E57" s="188"/>
      <c r="F57" s="188"/>
      <c r="G57" s="188"/>
      <c r="H57" s="188"/>
      <c r="I57" s="188"/>
      <c r="J57" s="190"/>
      <c r="K57" s="19"/>
    </row>
    <row r="58" spans="2:11" ht="12">
      <c r="B58" s="193">
        <v>71</v>
      </c>
      <c r="C58" s="194" t="s">
        <v>387</v>
      </c>
      <c r="D58" s="188"/>
      <c r="E58" s="188"/>
      <c r="F58" s="188"/>
      <c r="G58" s="188"/>
      <c r="H58" s="188"/>
      <c r="I58" s="188"/>
      <c r="J58" s="190"/>
      <c r="K58" s="19"/>
    </row>
    <row r="59" spans="2:11" ht="12">
      <c r="B59" s="193">
        <v>72</v>
      </c>
      <c r="C59" s="194" t="s">
        <v>291</v>
      </c>
      <c r="D59" s="188"/>
      <c r="E59" s="188"/>
      <c r="F59" s="188"/>
      <c r="G59" s="188"/>
      <c r="H59" s="188"/>
      <c r="I59" s="188"/>
      <c r="J59" s="190"/>
      <c r="K59" s="19"/>
    </row>
    <row r="60" spans="2:11" ht="12">
      <c r="B60" s="193">
        <v>73</v>
      </c>
      <c r="C60" s="194" t="s">
        <v>292</v>
      </c>
      <c r="D60" s="188"/>
      <c r="E60" s="188"/>
      <c r="F60" s="188"/>
      <c r="G60" s="188"/>
      <c r="H60" s="188"/>
      <c r="I60" s="188"/>
      <c r="J60" s="190"/>
      <c r="K60" s="19"/>
    </row>
    <row r="61" spans="2:11" ht="12">
      <c r="B61" s="193">
        <v>74</v>
      </c>
      <c r="C61" s="194" t="s">
        <v>293</v>
      </c>
      <c r="D61" s="188"/>
      <c r="E61" s="188"/>
      <c r="F61" s="188"/>
      <c r="G61" s="188"/>
      <c r="H61" s="188"/>
      <c r="I61" s="188"/>
      <c r="J61" s="190"/>
      <c r="K61" s="19"/>
    </row>
    <row r="62" spans="2:11" ht="12">
      <c r="B62" s="193">
        <v>75</v>
      </c>
      <c r="C62" s="194" t="s">
        <v>388</v>
      </c>
      <c r="D62" s="188"/>
      <c r="E62" s="188"/>
      <c r="F62" s="188"/>
      <c r="G62" s="188"/>
      <c r="H62" s="188"/>
      <c r="I62" s="188"/>
      <c r="J62" s="190"/>
      <c r="K62" s="19"/>
    </row>
    <row r="63" spans="2:11" ht="12">
      <c r="B63" s="193">
        <v>76</v>
      </c>
      <c r="C63" s="194" t="s">
        <v>295</v>
      </c>
      <c r="D63" s="188"/>
      <c r="E63" s="188"/>
      <c r="F63" s="188"/>
      <c r="G63" s="188"/>
      <c r="H63" s="188"/>
      <c r="I63" s="188"/>
      <c r="J63" s="190"/>
      <c r="K63" s="19"/>
    </row>
    <row r="64" spans="2:11" ht="12">
      <c r="B64" s="193">
        <v>79</v>
      </c>
      <c r="C64" s="194" t="s">
        <v>389</v>
      </c>
      <c r="D64" s="188"/>
      <c r="E64" s="188"/>
      <c r="F64" s="188"/>
      <c r="G64" s="188"/>
      <c r="H64" s="188"/>
      <c r="I64" s="188"/>
      <c r="J64" s="190"/>
      <c r="K64" s="19"/>
    </row>
    <row r="65" spans="2:11" ht="12">
      <c r="B65" s="193">
        <v>81</v>
      </c>
      <c r="C65" s="194" t="s">
        <v>125</v>
      </c>
      <c r="D65" s="188"/>
      <c r="E65" s="188"/>
      <c r="F65" s="188"/>
      <c r="G65" s="188"/>
      <c r="H65" s="188"/>
      <c r="I65" s="188"/>
      <c r="J65" s="190"/>
      <c r="K65" s="19"/>
    </row>
    <row r="66" spans="2:11" ht="12">
      <c r="B66" s="193">
        <v>83</v>
      </c>
      <c r="C66" s="194" t="s">
        <v>127</v>
      </c>
      <c r="D66" s="188"/>
      <c r="E66" s="188"/>
      <c r="F66" s="188"/>
      <c r="G66" s="188"/>
      <c r="H66" s="188"/>
      <c r="I66" s="188"/>
      <c r="J66" s="190"/>
      <c r="K66" s="19"/>
    </row>
    <row r="67" spans="2:13" ht="12">
      <c r="B67" s="193">
        <v>85</v>
      </c>
      <c r="C67" s="194" t="s">
        <v>129</v>
      </c>
      <c r="D67" s="188"/>
      <c r="E67" s="188"/>
      <c r="F67" s="188"/>
      <c r="G67" s="188"/>
      <c r="H67" s="188"/>
      <c r="I67" s="188"/>
      <c r="J67" s="190"/>
      <c r="K67" s="19"/>
      <c r="L67" s="19"/>
      <c r="M67" s="19"/>
    </row>
    <row r="68" spans="2:11" ht="12">
      <c r="B68" s="193">
        <v>91</v>
      </c>
      <c r="C68" s="194" t="s">
        <v>298</v>
      </c>
      <c r="D68" s="188"/>
      <c r="E68" s="188"/>
      <c r="F68" s="188"/>
      <c r="G68" s="188"/>
      <c r="H68" s="188"/>
      <c r="I68" s="188"/>
      <c r="J68" s="190"/>
      <c r="K68" s="19"/>
    </row>
    <row r="69" spans="2:11" ht="12">
      <c r="B69" s="193">
        <v>92</v>
      </c>
      <c r="C69" s="194" t="s">
        <v>132</v>
      </c>
      <c r="D69" s="188"/>
      <c r="E69" s="188"/>
      <c r="F69" s="188"/>
      <c r="G69" s="188"/>
      <c r="H69" s="188"/>
      <c r="I69" s="188"/>
      <c r="J69" s="190"/>
      <c r="K69" s="19"/>
    </row>
    <row r="70" spans="2:11" ht="12">
      <c r="B70" s="193">
        <v>93</v>
      </c>
      <c r="C70" s="194" t="s">
        <v>133</v>
      </c>
      <c r="D70" s="188"/>
      <c r="E70" s="188"/>
      <c r="F70" s="188"/>
      <c r="G70" s="188"/>
      <c r="H70" s="188"/>
      <c r="I70" s="188"/>
      <c r="J70" s="190"/>
      <c r="K70" s="19"/>
    </row>
    <row r="71" spans="2:11" ht="12">
      <c r="B71" s="193">
        <v>94</v>
      </c>
      <c r="C71" s="194" t="s">
        <v>134</v>
      </c>
      <c r="D71" s="188"/>
      <c r="E71" s="188"/>
      <c r="F71" s="188"/>
      <c r="G71" s="188"/>
      <c r="H71" s="188"/>
      <c r="I71" s="188"/>
      <c r="J71" s="190"/>
      <c r="K71" s="19"/>
    </row>
    <row r="72" spans="2:11" ht="12">
      <c r="B72" s="193">
        <v>95</v>
      </c>
      <c r="C72" s="194" t="s">
        <v>135</v>
      </c>
      <c r="D72" s="188"/>
      <c r="E72" s="188"/>
      <c r="F72" s="188"/>
      <c r="G72" s="188"/>
      <c r="H72" s="188"/>
      <c r="I72" s="188"/>
      <c r="J72" s="190"/>
      <c r="K72" s="19"/>
    </row>
    <row r="73" spans="2:11" ht="12">
      <c r="B73" s="193">
        <v>96</v>
      </c>
      <c r="C73" s="194" t="s">
        <v>136</v>
      </c>
      <c r="D73" s="188"/>
      <c r="E73" s="188"/>
      <c r="F73" s="188"/>
      <c r="G73" s="188"/>
      <c r="H73" s="188"/>
      <c r="I73" s="188"/>
      <c r="J73" s="190"/>
      <c r="K73" s="19"/>
    </row>
    <row r="74" spans="2:11" ht="12">
      <c r="B74" s="193">
        <v>99</v>
      </c>
      <c r="C74" s="194" t="s">
        <v>390</v>
      </c>
      <c r="D74" s="188"/>
      <c r="E74" s="188"/>
      <c r="F74" s="188"/>
      <c r="G74" s="188"/>
      <c r="H74" s="188"/>
      <c r="I74" s="188"/>
      <c r="J74" s="190"/>
      <c r="K74" s="19"/>
    </row>
    <row r="75" spans="2:11" s="21" customFormat="1" ht="12">
      <c r="B75" s="343"/>
      <c r="C75" s="122" t="s">
        <v>753</v>
      </c>
      <c r="D75" s="298"/>
      <c r="E75" s="298"/>
      <c r="F75" s="298"/>
      <c r="G75" s="298"/>
      <c r="H75" s="298"/>
      <c r="I75" s="298"/>
      <c r="J75" s="299"/>
      <c r="K75" s="344"/>
    </row>
    <row r="76" spans="2:11" ht="12">
      <c r="B76" s="193">
        <v>11</v>
      </c>
      <c r="C76" s="194" t="s">
        <v>252</v>
      </c>
      <c r="D76" s="188">
        <v>-3172479116</v>
      </c>
      <c r="E76" s="188">
        <v>0</v>
      </c>
      <c r="F76" s="188">
        <v>452542464.53</v>
      </c>
      <c r="G76" s="188">
        <v>0</v>
      </c>
      <c r="H76" s="188"/>
      <c r="I76" s="188"/>
      <c r="J76" s="190">
        <v>2719936651.4699993</v>
      </c>
      <c r="K76" s="19"/>
    </row>
    <row r="77" spans="2:11" ht="12">
      <c r="B77" s="193">
        <v>12</v>
      </c>
      <c r="C77" s="194" t="s">
        <v>253</v>
      </c>
      <c r="D77" s="188">
        <v>-34405639</v>
      </c>
      <c r="E77" s="188">
        <v>0</v>
      </c>
      <c r="F77" s="188">
        <v>1992442.77</v>
      </c>
      <c r="G77" s="188"/>
      <c r="H77" s="188"/>
      <c r="I77" s="188"/>
      <c r="J77" s="190">
        <v>32413196.22999998</v>
      </c>
      <c r="K77" s="19"/>
    </row>
    <row r="78" spans="2:11" ht="12">
      <c r="B78" s="193">
        <v>13</v>
      </c>
      <c r="C78" s="194" t="s">
        <v>254</v>
      </c>
      <c r="D78" s="188">
        <v>-861306124</v>
      </c>
      <c r="E78" s="188">
        <v>0</v>
      </c>
      <c r="F78" s="188">
        <v>-351070624.01</v>
      </c>
      <c r="G78" s="188"/>
      <c r="H78" s="188"/>
      <c r="I78" s="188"/>
      <c r="J78" s="190">
        <v>1212376748.0099974</v>
      </c>
      <c r="K78" s="19"/>
    </row>
    <row r="79" spans="2:11" ht="12">
      <c r="B79" s="193">
        <v>14</v>
      </c>
      <c r="C79" s="194" t="s">
        <v>255</v>
      </c>
      <c r="D79" s="188">
        <v>-576396336</v>
      </c>
      <c r="E79" s="188">
        <v>0</v>
      </c>
      <c r="F79" s="188">
        <v>4116430.11</v>
      </c>
      <c r="G79" s="188"/>
      <c r="H79" s="188"/>
      <c r="I79" s="188"/>
      <c r="J79" s="190">
        <v>572279905.8900001</v>
      </c>
      <c r="K79" s="19"/>
    </row>
    <row r="80" spans="2:11" ht="12">
      <c r="B80" s="193">
        <v>15</v>
      </c>
      <c r="C80" s="194" t="s">
        <v>256</v>
      </c>
      <c r="D80" s="188">
        <v>-585148374</v>
      </c>
      <c r="E80" s="188">
        <v>0</v>
      </c>
      <c r="F80" s="188">
        <v>-65713663.25</v>
      </c>
      <c r="G80" s="188"/>
      <c r="H80" s="188"/>
      <c r="I80" s="188"/>
      <c r="J80" s="190">
        <v>650862037.2499998</v>
      </c>
      <c r="K80" s="19"/>
    </row>
    <row r="81" spans="2:11" ht="12">
      <c r="B81" s="193">
        <v>16</v>
      </c>
      <c r="C81" s="194" t="s">
        <v>257</v>
      </c>
      <c r="D81" s="188"/>
      <c r="E81" s="188"/>
      <c r="F81" s="188"/>
      <c r="G81" s="188"/>
      <c r="H81" s="188"/>
      <c r="I81" s="188"/>
      <c r="J81" s="190"/>
      <c r="K81" s="19"/>
    </row>
    <row r="82" spans="2:11" ht="12">
      <c r="B82" s="193">
        <v>17</v>
      </c>
      <c r="C82" s="194" t="s">
        <v>258</v>
      </c>
      <c r="D82" s="188">
        <v>-1567439634</v>
      </c>
      <c r="E82" s="188">
        <v>0</v>
      </c>
      <c r="F82" s="188">
        <v>-54141179.98</v>
      </c>
      <c r="G82" s="188"/>
      <c r="H82" s="188"/>
      <c r="I82" s="188"/>
      <c r="J82" s="190">
        <v>1621580813.9800024</v>
      </c>
      <c r="K82" s="19"/>
    </row>
    <row r="83" spans="2:11" ht="12">
      <c r="B83" s="193">
        <v>21</v>
      </c>
      <c r="C83" s="194" t="s">
        <v>259</v>
      </c>
      <c r="D83" s="188">
        <v>-17737474</v>
      </c>
      <c r="E83" s="188">
        <v>345738.32</v>
      </c>
      <c r="F83" s="188">
        <v>-144340886.36</v>
      </c>
      <c r="G83" s="188"/>
      <c r="H83" s="188"/>
      <c r="I83" s="188"/>
      <c r="J83" s="190">
        <v>161732622.0400002</v>
      </c>
      <c r="K83" s="19"/>
    </row>
    <row r="84" spans="2:11" ht="12">
      <c r="B84" s="193">
        <v>22</v>
      </c>
      <c r="C84" s="194" t="s">
        <v>260</v>
      </c>
      <c r="D84" s="188">
        <v>-29905759</v>
      </c>
      <c r="E84" s="188">
        <v>46653.27</v>
      </c>
      <c r="F84" s="188">
        <v>-146267.74</v>
      </c>
      <c r="G84" s="188"/>
      <c r="H84" s="188"/>
      <c r="I84" s="188"/>
      <c r="J84" s="190">
        <v>30005373.47</v>
      </c>
      <c r="K84" s="19"/>
    </row>
    <row r="85" spans="2:11" ht="12">
      <c r="B85" s="193">
        <v>23</v>
      </c>
      <c r="C85" s="194" t="s">
        <v>261</v>
      </c>
      <c r="D85" s="188">
        <v>-19000</v>
      </c>
      <c r="E85" s="188">
        <v>0</v>
      </c>
      <c r="F85" s="188">
        <v>14439.57</v>
      </c>
      <c r="G85" s="188"/>
      <c r="H85" s="188"/>
      <c r="I85" s="188"/>
      <c r="J85" s="190">
        <v>4560.43</v>
      </c>
      <c r="K85" s="19"/>
    </row>
    <row r="86" spans="2:11" ht="12">
      <c r="B86" s="193">
        <v>24</v>
      </c>
      <c r="C86" s="194" t="s">
        <v>262</v>
      </c>
      <c r="D86" s="188">
        <v>-4398135</v>
      </c>
      <c r="E86" s="188">
        <v>0</v>
      </c>
      <c r="F86" s="188">
        <v>-2667562.72</v>
      </c>
      <c r="G86" s="188"/>
      <c r="H86" s="188"/>
      <c r="I86" s="188"/>
      <c r="J86" s="190">
        <v>7065697.72</v>
      </c>
      <c r="K86" s="19"/>
    </row>
    <row r="87" spans="2:11" ht="12">
      <c r="B87" s="193">
        <v>25</v>
      </c>
      <c r="C87" s="194" t="s">
        <v>381</v>
      </c>
      <c r="D87" s="188">
        <v>-223002</v>
      </c>
      <c r="E87" s="188">
        <v>3802.99</v>
      </c>
      <c r="F87" s="188">
        <v>-9778.46</v>
      </c>
      <c r="G87" s="188"/>
      <c r="H87" s="188"/>
      <c r="I87" s="188"/>
      <c r="J87" s="190">
        <v>228977.46000000002</v>
      </c>
      <c r="K87" s="19"/>
    </row>
    <row r="88" spans="2:11" ht="12">
      <c r="B88" s="193">
        <v>26</v>
      </c>
      <c r="C88" s="194" t="s">
        <v>264</v>
      </c>
      <c r="D88" s="188">
        <v>-6662137</v>
      </c>
      <c r="E88" s="188">
        <v>62821.26</v>
      </c>
      <c r="F88" s="188">
        <v>-940696.96</v>
      </c>
      <c r="G88" s="188"/>
      <c r="H88" s="188"/>
      <c r="I88" s="188"/>
      <c r="J88" s="190">
        <v>7540012.699999996</v>
      </c>
      <c r="K88" s="19"/>
    </row>
    <row r="89" spans="2:11" ht="12">
      <c r="B89" s="193">
        <v>27</v>
      </c>
      <c r="C89" s="194" t="s">
        <v>265</v>
      </c>
      <c r="D89" s="188">
        <v>-4400648</v>
      </c>
      <c r="E89" s="188">
        <v>2702.8</v>
      </c>
      <c r="F89" s="188">
        <v>-112024925.05</v>
      </c>
      <c r="G89" s="188"/>
      <c r="H89" s="188"/>
      <c r="I89" s="188"/>
      <c r="J89" s="190">
        <v>116422870.25000001</v>
      </c>
      <c r="K89" s="19"/>
    </row>
    <row r="90" spans="2:11" ht="12">
      <c r="B90" s="193">
        <v>28</v>
      </c>
      <c r="C90" s="194" t="s">
        <v>382</v>
      </c>
      <c r="D90" s="188"/>
      <c r="E90" s="188"/>
      <c r="F90" s="188"/>
      <c r="G90" s="188"/>
      <c r="H90" s="188"/>
      <c r="I90" s="188"/>
      <c r="J90" s="190"/>
      <c r="K90" s="19"/>
    </row>
    <row r="91" spans="2:11" ht="12">
      <c r="B91" s="193">
        <v>29</v>
      </c>
      <c r="C91" s="194" t="s">
        <v>267</v>
      </c>
      <c r="D91" s="188">
        <v>-302710</v>
      </c>
      <c r="E91" s="188">
        <v>28537.879999999986</v>
      </c>
      <c r="F91" s="188">
        <v>-1612130.32</v>
      </c>
      <c r="G91" s="188"/>
      <c r="H91" s="188"/>
      <c r="I91" s="188"/>
      <c r="J91" s="190">
        <v>1886302.4400000002</v>
      </c>
      <c r="K91" s="19"/>
    </row>
    <row r="92" spans="2:11" ht="12">
      <c r="B92" s="193">
        <v>31</v>
      </c>
      <c r="C92" s="194" t="s">
        <v>268</v>
      </c>
      <c r="D92" s="188">
        <v>-47840520</v>
      </c>
      <c r="E92" s="188">
        <v>0</v>
      </c>
      <c r="F92" s="188">
        <v>-830163.01</v>
      </c>
      <c r="G92" s="188"/>
      <c r="H92" s="188"/>
      <c r="I92" s="188"/>
      <c r="J92" s="190">
        <v>48670683.01</v>
      </c>
      <c r="K92" s="19"/>
    </row>
    <row r="93" spans="2:11" ht="12">
      <c r="B93" s="193">
        <v>32</v>
      </c>
      <c r="C93" s="194" t="s">
        <v>269</v>
      </c>
      <c r="D93" s="188">
        <v>-11838281</v>
      </c>
      <c r="E93" s="188">
        <v>5.2</v>
      </c>
      <c r="F93" s="188">
        <v>-10452266.96</v>
      </c>
      <c r="G93" s="188"/>
      <c r="H93" s="188"/>
      <c r="I93" s="188"/>
      <c r="J93" s="190">
        <v>22290542.76</v>
      </c>
      <c r="K93" s="19"/>
    </row>
    <row r="94" spans="2:11" ht="12">
      <c r="B94" s="193">
        <v>33</v>
      </c>
      <c r="C94" s="194" t="s">
        <v>383</v>
      </c>
      <c r="D94" s="188">
        <v>-67474411</v>
      </c>
      <c r="E94" s="188">
        <v>595654.77</v>
      </c>
      <c r="F94" s="188">
        <v>-6172698.29</v>
      </c>
      <c r="G94" s="188"/>
      <c r="H94" s="188"/>
      <c r="I94" s="188"/>
      <c r="J94" s="190">
        <v>73051454.53000002</v>
      </c>
      <c r="K94" s="19"/>
    </row>
    <row r="95" spans="2:11" ht="12">
      <c r="B95" s="193">
        <v>34</v>
      </c>
      <c r="C95" s="194" t="s">
        <v>271</v>
      </c>
      <c r="D95" s="188">
        <v>-10504384</v>
      </c>
      <c r="E95" s="188">
        <v>66350.52</v>
      </c>
      <c r="F95" s="188">
        <v>-1053306.45</v>
      </c>
      <c r="G95" s="188"/>
      <c r="H95" s="188"/>
      <c r="I95" s="188"/>
      <c r="J95" s="190">
        <v>11491339.930000002</v>
      </c>
      <c r="K95" s="19"/>
    </row>
    <row r="96" spans="2:11" ht="12">
      <c r="B96" s="193">
        <v>35</v>
      </c>
      <c r="C96" s="194" t="s">
        <v>272</v>
      </c>
      <c r="D96" s="188">
        <v>-12839154</v>
      </c>
      <c r="E96" s="188">
        <v>413798.34</v>
      </c>
      <c r="F96" s="188">
        <v>-46723513.23</v>
      </c>
      <c r="G96" s="188"/>
      <c r="H96" s="188"/>
      <c r="I96" s="188"/>
      <c r="J96" s="190">
        <v>59148868.88999999</v>
      </c>
      <c r="K96" s="19"/>
    </row>
    <row r="97" spans="2:11" ht="12">
      <c r="B97" s="193">
        <v>36</v>
      </c>
      <c r="C97" s="194" t="s">
        <v>384</v>
      </c>
      <c r="D97" s="188">
        <v>-9512</v>
      </c>
      <c r="E97" s="188">
        <v>0</v>
      </c>
      <c r="F97" s="188">
        <v>-25996055.32</v>
      </c>
      <c r="G97" s="188"/>
      <c r="H97" s="188"/>
      <c r="I97" s="188"/>
      <c r="J97" s="190">
        <v>26005567.32</v>
      </c>
      <c r="K97" s="19"/>
    </row>
    <row r="98" spans="2:11" ht="12">
      <c r="B98" s="193">
        <v>37</v>
      </c>
      <c r="C98" s="194" t="s">
        <v>274</v>
      </c>
      <c r="D98" s="188">
        <v>-3768567</v>
      </c>
      <c r="E98" s="188">
        <v>283162.3600000002</v>
      </c>
      <c r="F98" s="188">
        <v>-94521.53</v>
      </c>
      <c r="G98" s="188"/>
      <c r="H98" s="188"/>
      <c r="I98" s="188"/>
      <c r="J98" s="190">
        <v>3579926.170000001</v>
      </c>
      <c r="K98" s="19"/>
    </row>
    <row r="99" spans="2:11" ht="12">
      <c r="B99" s="193">
        <v>38</v>
      </c>
      <c r="C99" s="194" t="s">
        <v>275</v>
      </c>
      <c r="D99" s="188">
        <v>-28584341</v>
      </c>
      <c r="E99" s="188">
        <v>56248.15</v>
      </c>
      <c r="F99" s="188">
        <v>6735623.27</v>
      </c>
      <c r="G99" s="188"/>
      <c r="H99" s="188"/>
      <c r="I99" s="188"/>
      <c r="J99" s="190">
        <v>21792469.58000001</v>
      </c>
      <c r="K99" s="19"/>
    </row>
    <row r="100" spans="2:11" ht="12">
      <c r="B100" s="193">
        <v>39</v>
      </c>
      <c r="C100" s="194" t="s">
        <v>17</v>
      </c>
      <c r="D100" s="188">
        <v>-122393155</v>
      </c>
      <c r="E100" s="188">
        <v>2906.43</v>
      </c>
      <c r="F100" s="188">
        <v>7213693.66</v>
      </c>
      <c r="G100" s="188"/>
      <c r="H100" s="188"/>
      <c r="I100" s="188"/>
      <c r="J100" s="190">
        <v>115176554.91000001</v>
      </c>
      <c r="K100" s="19"/>
    </row>
    <row r="101" spans="2:11" ht="12">
      <c r="B101" s="193">
        <v>41</v>
      </c>
      <c r="C101" s="194" t="s">
        <v>107</v>
      </c>
      <c r="D101" s="188"/>
      <c r="E101" s="188"/>
      <c r="F101" s="188"/>
      <c r="G101" s="188"/>
      <c r="H101" s="188"/>
      <c r="I101" s="188"/>
      <c r="J101" s="190"/>
      <c r="K101" s="19"/>
    </row>
    <row r="102" spans="2:11" ht="12">
      <c r="B102" s="193">
        <v>42</v>
      </c>
      <c r="C102" s="194" t="s">
        <v>109</v>
      </c>
      <c r="D102" s="188"/>
      <c r="E102" s="188"/>
      <c r="F102" s="188"/>
      <c r="G102" s="188"/>
      <c r="H102" s="188"/>
      <c r="I102" s="188"/>
      <c r="J102" s="190"/>
      <c r="K102" s="19"/>
    </row>
    <row r="103" spans="2:11" ht="12">
      <c r="B103" s="193">
        <v>43</v>
      </c>
      <c r="C103" s="194" t="s">
        <v>111</v>
      </c>
      <c r="D103" s="188"/>
      <c r="E103" s="188"/>
      <c r="F103" s="188"/>
      <c r="G103" s="188"/>
      <c r="H103" s="188"/>
      <c r="I103" s="188"/>
      <c r="J103" s="190"/>
      <c r="K103" s="19"/>
    </row>
    <row r="104" spans="2:11" ht="12">
      <c r="B104" s="193">
        <v>44</v>
      </c>
      <c r="C104" s="194" t="s">
        <v>112</v>
      </c>
      <c r="D104" s="188">
        <v>-76931049</v>
      </c>
      <c r="E104" s="188">
        <v>654777.99</v>
      </c>
      <c r="F104" s="188">
        <v>-40200472.69</v>
      </c>
      <c r="G104" s="188"/>
      <c r="H104" s="188"/>
      <c r="I104" s="188">
        <v>1302007.7799999996</v>
      </c>
      <c r="J104" s="190">
        <v>115174735.92999999</v>
      </c>
      <c r="K104" s="19"/>
    </row>
    <row r="105" spans="2:11" ht="12">
      <c r="B105" s="193">
        <v>45</v>
      </c>
      <c r="C105" s="194" t="s">
        <v>114</v>
      </c>
      <c r="D105" s="188">
        <v>-55772242</v>
      </c>
      <c r="E105" s="188">
        <v>0</v>
      </c>
      <c r="F105" s="188">
        <v>-14575682.77</v>
      </c>
      <c r="G105" s="188"/>
      <c r="H105" s="188"/>
      <c r="I105" s="188"/>
      <c r="J105" s="190">
        <v>70347924.77</v>
      </c>
      <c r="K105" s="19"/>
    </row>
    <row r="106" spans="2:11" ht="12">
      <c r="B106" s="193">
        <v>46</v>
      </c>
      <c r="C106" s="194" t="s">
        <v>385</v>
      </c>
      <c r="D106" s="188"/>
      <c r="E106" s="188"/>
      <c r="F106" s="188"/>
      <c r="G106" s="188"/>
      <c r="H106" s="188"/>
      <c r="I106" s="188"/>
      <c r="J106" s="190"/>
      <c r="K106" s="19"/>
    </row>
    <row r="107" spans="2:11" ht="12">
      <c r="B107" s="193">
        <v>47</v>
      </c>
      <c r="C107" s="194" t="s">
        <v>118</v>
      </c>
      <c r="D107" s="188"/>
      <c r="E107" s="188"/>
      <c r="F107" s="188"/>
      <c r="G107" s="188"/>
      <c r="H107" s="188"/>
      <c r="I107" s="188"/>
      <c r="J107" s="190"/>
      <c r="K107" s="19"/>
    </row>
    <row r="108" spans="2:11" ht="12">
      <c r="B108" s="193">
        <v>48</v>
      </c>
      <c r="C108" s="194" t="s">
        <v>119</v>
      </c>
      <c r="D108" s="188"/>
      <c r="E108" s="188"/>
      <c r="F108" s="188"/>
      <c r="G108" s="188"/>
      <c r="H108" s="188"/>
      <c r="I108" s="188"/>
      <c r="J108" s="190"/>
      <c r="K108" s="19"/>
    </row>
    <row r="109" spans="2:11" ht="12">
      <c r="B109" s="193">
        <v>49</v>
      </c>
      <c r="C109" s="194" t="s">
        <v>121</v>
      </c>
      <c r="D109" s="188"/>
      <c r="E109" s="188"/>
      <c r="F109" s="188"/>
      <c r="G109" s="188"/>
      <c r="H109" s="188"/>
      <c r="I109" s="188"/>
      <c r="J109" s="190"/>
      <c r="K109" s="19"/>
    </row>
    <row r="110" spans="2:11" ht="12">
      <c r="B110" s="193">
        <v>51</v>
      </c>
      <c r="C110" s="194" t="s">
        <v>278</v>
      </c>
      <c r="D110" s="188">
        <v>-6325393</v>
      </c>
      <c r="E110" s="188">
        <v>187005.17</v>
      </c>
      <c r="F110" s="188">
        <v>-6898526.17</v>
      </c>
      <c r="G110" s="188"/>
      <c r="H110" s="188"/>
      <c r="I110" s="188"/>
      <c r="J110" s="190">
        <v>13036914.000000002</v>
      </c>
      <c r="K110" s="19"/>
    </row>
    <row r="111" spans="2:11" ht="12">
      <c r="B111" s="193">
        <v>52</v>
      </c>
      <c r="C111" s="194" t="s">
        <v>279</v>
      </c>
      <c r="D111" s="188">
        <v>-1273576</v>
      </c>
      <c r="E111" s="188">
        <v>14260.01</v>
      </c>
      <c r="F111" s="188">
        <v>-10213526.27</v>
      </c>
      <c r="G111" s="188"/>
      <c r="H111" s="188"/>
      <c r="I111" s="188"/>
      <c r="J111" s="190">
        <v>11472842.26</v>
      </c>
      <c r="K111" s="19"/>
    </row>
    <row r="112" spans="2:11" ht="12">
      <c r="B112" s="193">
        <v>53</v>
      </c>
      <c r="C112" s="194" t="s">
        <v>280</v>
      </c>
      <c r="D112" s="188">
        <v>-93000</v>
      </c>
      <c r="E112" s="188">
        <v>0</v>
      </c>
      <c r="F112" s="188">
        <v>-295167.04</v>
      </c>
      <c r="G112" s="188"/>
      <c r="H112" s="188"/>
      <c r="I112" s="188"/>
      <c r="J112" s="190">
        <v>388167.04000000004</v>
      </c>
      <c r="K112" s="19"/>
    </row>
    <row r="113" spans="2:11" ht="12">
      <c r="B113" s="193">
        <v>54</v>
      </c>
      <c r="C113" s="194" t="s">
        <v>281</v>
      </c>
      <c r="D113" s="188">
        <v>-30000</v>
      </c>
      <c r="E113" s="188"/>
      <c r="F113" s="188">
        <v>-1820524.97</v>
      </c>
      <c r="G113" s="188"/>
      <c r="H113" s="188"/>
      <c r="I113" s="188"/>
      <c r="J113" s="190">
        <v>1766460</v>
      </c>
      <c r="K113" s="19"/>
    </row>
    <row r="114" spans="2:11" ht="12">
      <c r="B114" s="193">
        <v>55</v>
      </c>
      <c r="C114" s="194" t="s">
        <v>282</v>
      </c>
      <c r="D114" s="188"/>
      <c r="E114" s="188">
        <v>84064.96</v>
      </c>
      <c r="F114" s="188"/>
      <c r="G114" s="188"/>
      <c r="H114" s="188"/>
      <c r="I114" s="188"/>
      <c r="J114" s="190"/>
      <c r="K114" s="19"/>
    </row>
    <row r="115" spans="2:11" ht="12">
      <c r="B115" s="193">
        <v>56</v>
      </c>
      <c r="C115" s="194" t="s">
        <v>386</v>
      </c>
      <c r="D115" s="188">
        <v>-821362</v>
      </c>
      <c r="E115" s="188">
        <v>20000.000000000015</v>
      </c>
      <c r="F115" s="188">
        <v>-1252907.07</v>
      </c>
      <c r="G115" s="188"/>
      <c r="H115" s="188"/>
      <c r="I115" s="188"/>
      <c r="J115" s="190">
        <v>2054269.07</v>
      </c>
      <c r="K115" s="19"/>
    </row>
    <row r="116" spans="2:11" ht="12">
      <c r="B116" s="193">
        <v>57</v>
      </c>
      <c r="C116" s="194" t="s">
        <v>284</v>
      </c>
      <c r="D116" s="188">
        <v>-3499</v>
      </c>
      <c r="E116" s="188"/>
      <c r="F116" s="188">
        <v>3499</v>
      </c>
      <c r="G116" s="188"/>
      <c r="H116" s="188"/>
      <c r="I116" s="188"/>
      <c r="J116" s="190"/>
      <c r="K116" s="19"/>
    </row>
    <row r="117" spans="2:11" ht="12">
      <c r="B117" s="193">
        <v>58</v>
      </c>
      <c r="C117" s="194" t="s">
        <v>285</v>
      </c>
      <c r="D117" s="188"/>
      <c r="E117" s="188"/>
      <c r="F117" s="188"/>
      <c r="G117" s="188"/>
      <c r="H117" s="188"/>
      <c r="I117" s="188"/>
      <c r="J117" s="190"/>
      <c r="K117" s="19"/>
    </row>
    <row r="118" spans="2:11" ht="12">
      <c r="B118" s="193">
        <v>59</v>
      </c>
      <c r="C118" s="194" t="s">
        <v>184</v>
      </c>
      <c r="D118" s="188">
        <v>-3300000</v>
      </c>
      <c r="E118" s="188"/>
      <c r="F118" s="188">
        <f>3300000</f>
        <v>3300000</v>
      </c>
      <c r="G118" s="188"/>
      <c r="H118" s="188"/>
      <c r="I118" s="188"/>
      <c r="J118" s="190"/>
      <c r="K118" s="19"/>
    </row>
    <row r="119" spans="2:11" ht="12">
      <c r="B119" s="193">
        <v>61</v>
      </c>
      <c r="C119" s="194" t="s">
        <v>286</v>
      </c>
      <c r="D119" s="188"/>
      <c r="E119" s="188"/>
      <c r="F119" s="188"/>
      <c r="G119" s="188"/>
      <c r="H119" s="188"/>
      <c r="I119" s="188"/>
      <c r="J119" s="190"/>
      <c r="K119" s="19"/>
    </row>
    <row r="120" spans="2:11" ht="12">
      <c r="B120" s="193">
        <v>62</v>
      </c>
      <c r="C120" s="194" t="s">
        <v>287</v>
      </c>
      <c r="D120" s="188"/>
      <c r="E120" s="188"/>
      <c r="F120" s="188"/>
      <c r="G120" s="188"/>
      <c r="H120" s="188"/>
      <c r="I120" s="188"/>
      <c r="J120" s="190"/>
      <c r="K120" s="19"/>
    </row>
    <row r="121" spans="2:11" ht="12">
      <c r="B121" s="193">
        <v>63</v>
      </c>
      <c r="C121" s="194" t="s">
        <v>288</v>
      </c>
      <c r="D121" s="188"/>
      <c r="E121" s="188"/>
      <c r="F121" s="188"/>
      <c r="G121" s="188"/>
      <c r="H121" s="188"/>
      <c r="I121" s="188"/>
      <c r="J121" s="190"/>
      <c r="K121" s="19"/>
    </row>
    <row r="122" spans="2:11" ht="12">
      <c r="B122" s="193">
        <v>71</v>
      </c>
      <c r="C122" s="194" t="s">
        <v>387</v>
      </c>
      <c r="D122" s="188"/>
      <c r="E122" s="188"/>
      <c r="F122" s="188"/>
      <c r="G122" s="188"/>
      <c r="H122" s="188"/>
      <c r="I122" s="188"/>
      <c r="J122" s="190"/>
      <c r="K122" s="19"/>
    </row>
    <row r="123" spans="2:11" ht="12">
      <c r="B123" s="193">
        <v>72</v>
      </c>
      <c r="C123" s="194" t="s">
        <v>291</v>
      </c>
      <c r="D123" s="188"/>
      <c r="E123" s="188"/>
      <c r="F123" s="188"/>
      <c r="G123" s="188"/>
      <c r="H123" s="188"/>
      <c r="I123" s="188"/>
      <c r="J123" s="190"/>
      <c r="K123" s="19"/>
    </row>
    <row r="124" spans="2:11" ht="12">
      <c r="B124" s="193">
        <v>73</v>
      </c>
      <c r="C124" s="194" t="s">
        <v>292</v>
      </c>
      <c r="D124" s="188"/>
      <c r="E124" s="188"/>
      <c r="F124" s="188"/>
      <c r="G124" s="188"/>
      <c r="H124" s="188"/>
      <c r="I124" s="188"/>
      <c r="J124" s="190"/>
      <c r="K124" s="19"/>
    </row>
    <row r="125" spans="2:11" ht="12">
      <c r="B125" s="193">
        <v>74</v>
      </c>
      <c r="C125" s="194" t="s">
        <v>293</v>
      </c>
      <c r="D125" s="188"/>
      <c r="E125" s="188"/>
      <c r="F125" s="188"/>
      <c r="G125" s="188"/>
      <c r="H125" s="188"/>
      <c r="I125" s="188"/>
      <c r="J125" s="190"/>
      <c r="K125" s="19"/>
    </row>
    <row r="126" spans="2:11" ht="12">
      <c r="B126" s="193">
        <v>75</v>
      </c>
      <c r="C126" s="194" t="s">
        <v>388</v>
      </c>
      <c r="D126" s="188"/>
      <c r="E126" s="188"/>
      <c r="F126" s="188"/>
      <c r="G126" s="188"/>
      <c r="H126" s="188"/>
      <c r="I126" s="188"/>
      <c r="J126" s="190"/>
      <c r="K126" s="19"/>
    </row>
    <row r="127" spans="2:11" ht="12">
      <c r="B127" s="193">
        <v>76</v>
      </c>
      <c r="C127" s="194" t="s">
        <v>295</v>
      </c>
      <c r="D127" s="188"/>
      <c r="E127" s="188"/>
      <c r="F127" s="188"/>
      <c r="G127" s="188"/>
      <c r="H127" s="188"/>
      <c r="I127" s="188"/>
      <c r="J127" s="190"/>
      <c r="K127" s="19"/>
    </row>
    <row r="128" spans="2:11" ht="12">
      <c r="B128" s="193">
        <v>79</v>
      </c>
      <c r="C128" s="194" t="s">
        <v>389</v>
      </c>
      <c r="D128" s="188"/>
      <c r="E128" s="188"/>
      <c r="F128" s="188"/>
      <c r="G128" s="188"/>
      <c r="H128" s="188"/>
      <c r="I128" s="188"/>
      <c r="J128" s="190"/>
      <c r="K128" s="19"/>
    </row>
    <row r="129" spans="2:11" ht="12">
      <c r="B129" s="193">
        <v>81</v>
      </c>
      <c r="C129" s="194" t="s">
        <v>125</v>
      </c>
      <c r="D129" s="188"/>
      <c r="E129" s="188"/>
      <c r="F129" s="188"/>
      <c r="G129" s="188"/>
      <c r="H129" s="188"/>
      <c r="I129" s="188"/>
      <c r="J129" s="190"/>
      <c r="K129" s="19"/>
    </row>
    <row r="130" spans="2:11" ht="12">
      <c r="B130" s="193">
        <v>83</v>
      </c>
      <c r="C130" s="194" t="s">
        <v>127</v>
      </c>
      <c r="D130" s="188"/>
      <c r="E130" s="188"/>
      <c r="F130" s="188"/>
      <c r="G130" s="188"/>
      <c r="H130" s="188"/>
      <c r="I130" s="188"/>
      <c r="J130" s="190"/>
      <c r="K130" s="19"/>
    </row>
    <row r="131" spans="2:11" ht="12">
      <c r="B131" s="193">
        <v>85</v>
      </c>
      <c r="C131" s="194" t="s">
        <v>129</v>
      </c>
      <c r="D131" s="188"/>
      <c r="E131" s="188"/>
      <c r="F131" s="188"/>
      <c r="G131" s="188"/>
      <c r="H131" s="188"/>
      <c r="I131" s="188"/>
      <c r="J131" s="190"/>
      <c r="K131" s="19"/>
    </row>
    <row r="132" spans="2:11" ht="12">
      <c r="B132" s="193">
        <v>91</v>
      </c>
      <c r="C132" s="194" t="s">
        <v>298</v>
      </c>
      <c r="D132" s="188"/>
      <c r="E132" s="188"/>
      <c r="F132" s="188"/>
      <c r="G132" s="188"/>
      <c r="H132" s="188"/>
      <c r="I132" s="188"/>
      <c r="J132" s="190"/>
      <c r="K132" s="19"/>
    </row>
    <row r="133" spans="2:11" ht="12">
      <c r="B133" s="193">
        <v>92</v>
      </c>
      <c r="C133" s="194" t="s">
        <v>132</v>
      </c>
      <c r="D133" s="188"/>
      <c r="E133" s="188"/>
      <c r="F133" s="188"/>
      <c r="G133" s="188"/>
      <c r="H133" s="188"/>
      <c r="I133" s="188"/>
      <c r="J133" s="190"/>
      <c r="K133" s="19"/>
    </row>
    <row r="134" spans="2:11" ht="12">
      <c r="B134" s="193">
        <v>93</v>
      </c>
      <c r="C134" s="194" t="s">
        <v>133</v>
      </c>
      <c r="D134" s="188"/>
      <c r="E134" s="188"/>
      <c r="F134" s="188"/>
      <c r="G134" s="188"/>
      <c r="H134" s="188"/>
      <c r="I134" s="188"/>
      <c r="J134" s="190"/>
      <c r="K134" s="19"/>
    </row>
    <row r="135" spans="2:11" ht="12">
      <c r="B135" s="193">
        <v>94</v>
      </c>
      <c r="C135" s="194" t="s">
        <v>134</v>
      </c>
      <c r="D135" s="188"/>
      <c r="E135" s="188"/>
      <c r="F135" s="188"/>
      <c r="G135" s="188"/>
      <c r="H135" s="188"/>
      <c r="I135" s="188"/>
      <c r="J135" s="190"/>
      <c r="K135" s="19"/>
    </row>
    <row r="136" spans="2:11" ht="12">
      <c r="B136" s="193">
        <v>95</v>
      </c>
      <c r="C136" s="194" t="s">
        <v>135</v>
      </c>
      <c r="D136" s="188"/>
      <c r="E136" s="188"/>
      <c r="F136" s="188"/>
      <c r="G136" s="188"/>
      <c r="H136" s="188"/>
      <c r="I136" s="188"/>
      <c r="J136" s="190"/>
      <c r="K136" s="19"/>
    </row>
    <row r="137" spans="2:11" ht="12">
      <c r="B137" s="193">
        <v>96</v>
      </c>
      <c r="C137" s="194" t="s">
        <v>136</v>
      </c>
      <c r="D137" s="188"/>
      <c r="E137" s="188"/>
      <c r="F137" s="188"/>
      <c r="G137" s="188"/>
      <c r="H137" s="188"/>
      <c r="I137" s="188"/>
      <c r="J137" s="190"/>
      <c r="K137" s="19"/>
    </row>
    <row r="138" spans="2:11" ht="12">
      <c r="B138" s="195">
        <v>99</v>
      </c>
      <c r="C138" s="17" t="s">
        <v>390</v>
      </c>
      <c r="D138" s="191">
        <v>0</v>
      </c>
      <c r="E138" s="191">
        <v>0</v>
      </c>
      <c r="F138" s="191">
        <v>-6189268.41</v>
      </c>
      <c r="G138" s="191"/>
      <c r="H138" s="191">
        <v>0</v>
      </c>
      <c r="I138" s="191">
        <v>0</v>
      </c>
      <c r="J138" s="192">
        <v>6189268.41</v>
      </c>
      <c r="K138" s="19"/>
    </row>
    <row r="139" spans="4:11" ht="12">
      <c r="D139" s="10">
        <f aca="true" t="shared" si="0" ref="D139:J139">SUM(D12:D138)</f>
        <v>-7312626534</v>
      </c>
      <c r="E139" s="10">
        <f t="shared" si="0"/>
        <v>3666986.41</v>
      </c>
      <c r="F139" s="10">
        <f t="shared" si="0"/>
        <v>-432196369.45000005</v>
      </c>
      <c r="G139" s="10">
        <f t="shared" si="0"/>
        <v>0</v>
      </c>
      <c r="H139" s="10">
        <f t="shared" si="0"/>
        <v>0</v>
      </c>
      <c r="I139" s="10">
        <f t="shared" si="0"/>
        <v>1302007.7799999996</v>
      </c>
      <c r="J139" s="10">
        <f t="shared" si="0"/>
        <v>7739853909.26</v>
      </c>
      <c r="K139" s="19"/>
    </row>
    <row r="141" ht="12">
      <c r="D141" s="11" t="str">
        <f>IF(SUM(D139:J139)=0," ","ERROR EN LA SUMATORIA DE LOS SALDOS, LA SUMA DE TODAS LAS COLUMNAS DEBE SER CERO, HAY UN DESCUADRE POR: "&amp;SUM(D139:J139))</f>
        <v> </v>
      </c>
    </row>
  </sheetData>
  <sheetProtection password="88C8" sheet="1" objects="1" scenarios="1" selectLockedCells="1"/>
  <mergeCells count="7">
    <mergeCell ref="C2:I2"/>
    <mergeCell ref="B9:C9"/>
    <mergeCell ref="D9:J9"/>
    <mergeCell ref="C7:J7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15" horizontalDpi="600" verticalDpi="600" orientation="portrait" scale="41" r:id="rId1"/>
  <headerFooter>
    <oddFooter>&amp;L&amp;NBorrador&amp;C&amp;A&amp;NPágina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9"/>
  <sheetViews>
    <sheetView showGridLines="0" view="pageBreakPreview" zoomScale="96" zoomScaleNormal="90" zoomScaleSheetLayoutView="96" zoomScalePageLayoutView="0" workbookViewId="0" topLeftCell="A55">
      <selection activeCell="B2" sqref="B2:I2"/>
    </sheetView>
  </sheetViews>
  <sheetFormatPr defaultColWidth="11.421875" defaultRowHeight="15"/>
  <cols>
    <col min="1" max="1" width="2.421875" style="21" customWidth="1"/>
    <col min="2" max="2" width="4.7109375" style="3" customWidth="1"/>
    <col min="3" max="3" width="53.421875" style="3" customWidth="1"/>
    <col min="4" max="4" width="15.7109375" style="3" customWidth="1"/>
    <col min="5" max="5" width="16.28125" style="3" customWidth="1"/>
    <col min="6" max="6" width="16.7109375" style="3" customWidth="1"/>
    <col min="7" max="8" width="16.00390625" style="3" customWidth="1"/>
    <col min="9" max="9" width="15.28125" style="3" customWidth="1"/>
    <col min="10" max="10" width="3.7109375" style="21" customWidth="1"/>
    <col min="11" max="16384" width="11.421875" style="3" customWidth="1"/>
  </cols>
  <sheetData>
    <row r="2" spans="2:9" ht="12" customHeight="1">
      <c r="B2" s="679"/>
      <c r="C2" s="679"/>
      <c r="D2" s="679"/>
      <c r="E2" s="679"/>
      <c r="F2" s="679"/>
      <c r="G2" s="679"/>
      <c r="H2" s="679"/>
      <c r="I2" s="679"/>
    </row>
    <row r="3" spans="2:9" ht="12" customHeight="1">
      <c r="B3" s="693" t="s">
        <v>251</v>
      </c>
      <c r="C3" s="693"/>
      <c r="D3" s="693"/>
      <c r="E3" s="693"/>
      <c r="F3" s="693"/>
      <c r="G3" s="693"/>
      <c r="H3" s="693"/>
      <c r="I3" s="693"/>
    </row>
    <row r="4" spans="2:9" ht="12" customHeight="1">
      <c r="B4" s="693" t="str">
        <f>"Del 1 de enero al "&amp;TEXT(INDEX(Periodos,ENTE!D18,1),"dd")&amp;" de "&amp;TEXT(INDEX(Periodos,ENTE!D18,1),"mmmm")&amp;" de "&amp;TEXT(INDEX(Periodos,ENTE!D18,1),"aaaa")&amp;""</f>
        <v>Del 1 de enero al 31 de diciembre de 2018</v>
      </c>
      <c r="C4" s="693"/>
      <c r="D4" s="693"/>
      <c r="E4" s="693"/>
      <c r="F4" s="693"/>
      <c r="G4" s="693"/>
      <c r="H4" s="693"/>
      <c r="I4" s="693"/>
    </row>
    <row r="5" spans="2:9" ht="12" customHeight="1">
      <c r="B5" s="693" t="s">
        <v>91</v>
      </c>
      <c r="C5" s="693"/>
      <c r="D5" s="693"/>
      <c r="E5" s="693"/>
      <c r="F5" s="693"/>
      <c r="G5" s="693"/>
      <c r="H5" s="693"/>
      <c r="I5" s="693"/>
    </row>
    <row r="6" spans="2:9" s="21" customFormat="1" ht="12" customHeight="1">
      <c r="B6" s="693"/>
      <c r="C6" s="693"/>
      <c r="D6" s="693"/>
      <c r="E6" s="693"/>
      <c r="F6" s="693"/>
      <c r="G6" s="693"/>
      <c r="H6" s="693"/>
      <c r="I6" s="693"/>
    </row>
    <row r="7" spans="2:9" s="21" customFormat="1" ht="12" customHeight="1">
      <c r="B7" s="178" t="s">
        <v>4</v>
      </c>
      <c r="C7" s="681" t="str">
        <f>ENTE!D8</f>
        <v>UNIDAD DE SERVICIOS PARA LA EDUCACION BASICA EN EL ESTADO DE QUERETARO</v>
      </c>
      <c r="D7" s="681"/>
      <c r="E7" s="681"/>
      <c r="F7" s="681"/>
      <c r="G7" s="681"/>
      <c r="H7" s="681"/>
      <c r="I7" s="681"/>
    </row>
    <row r="8" s="21" customFormat="1" ht="12" customHeight="1"/>
    <row r="9" spans="2:9" ht="12">
      <c r="B9" s="732" t="s">
        <v>92</v>
      </c>
      <c r="C9" s="732"/>
      <c r="D9" s="728" t="s">
        <v>492</v>
      </c>
      <c r="E9" s="728"/>
      <c r="F9" s="728"/>
      <c r="G9" s="728"/>
      <c r="H9" s="728"/>
      <c r="I9" s="728" t="s">
        <v>635</v>
      </c>
    </row>
    <row r="10" spans="2:9" ht="24">
      <c r="B10" s="732"/>
      <c r="C10" s="732"/>
      <c r="D10" s="325" t="s">
        <v>242</v>
      </c>
      <c r="E10" s="325" t="s">
        <v>243</v>
      </c>
      <c r="F10" s="325" t="s">
        <v>219</v>
      </c>
      <c r="G10" s="325" t="s">
        <v>220</v>
      </c>
      <c r="H10" s="325" t="s">
        <v>244</v>
      </c>
      <c r="I10" s="728"/>
    </row>
    <row r="11" spans="2:9" ht="11.25" customHeight="1">
      <c r="B11" s="732"/>
      <c r="C11" s="732"/>
      <c r="D11" s="325">
        <v>1</v>
      </c>
      <c r="E11" s="325">
        <v>2</v>
      </c>
      <c r="F11" s="325" t="s">
        <v>245</v>
      </c>
      <c r="G11" s="325">
        <v>4</v>
      </c>
      <c r="H11" s="325">
        <v>5</v>
      </c>
      <c r="I11" s="325" t="s">
        <v>246</v>
      </c>
    </row>
    <row r="12" spans="2:9" ht="12">
      <c r="B12" s="730" t="s">
        <v>212</v>
      </c>
      <c r="C12" s="731"/>
      <c r="D12" s="337">
        <f>SUM(D13:D19)</f>
        <v>6798175223</v>
      </c>
      <c r="E12" s="337">
        <f>SUM(E13:E19)</f>
        <v>12274129.830000035</v>
      </c>
      <c r="F12" s="337">
        <f aca="true" t="shared" si="0" ref="F12:F43">+D12+E12</f>
        <v>6810449352.83</v>
      </c>
      <c r="G12" s="337">
        <f>SUM(G13:G19)</f>
        <v>6810443752.099999</v>
      </c>
      <c r="H12" s="337">
        <f>SUM(H13:H19)</f>
        <v>6810443752.099999</v>
      </c>
      <c r="I12" s="337">
        <f aca="true" t="shared" si="1" ref="I12:I43">+F12-G12</f>
        <v>5600.730000495911</v>
      </c>
    </row>
    <row r="13" spans="2:9" ht="12">
      <c r="B13" s="145"/>
      <c r="C13" s="146" t="s">
        <v>252</v>
      </c>
      <c r="D13" s="105">
        <f>-SCOG!D12+-SCOG!D76</f>
        <v>3172479116</v>
      </c>
      <c r="E13" s="105">
        <f>-SCOG!F12+-SCOG!F76</f>
        <v>-452542464.53</v>
      </c>
      <c r="F13" s="105">
        <f t="shared" si="0"/>
        <v>2719936651.4700003</v>
      </c>
      <c r="G13" s="105">
        <f>SCOG!H12+SCOG!H76+SCOG!I12+SCOG!I76+SCOG!J12+SCOG!J76</f>
        <v>2719936651.4699993</v>
      </c>
      <c r="H13" s="105">
        <f>SCOG!J12+SCOG!J76</f>
        <v>2719936651.4699993</v>
      </c>
      <c r="I13" s="105">
        <f t="shared" si="1"/>
        <v>0</v>
      </c>
    </row>
    <row r="14" spans="2:9" ht="12">
      <c r="B14" s="145"/>
      <c r="C14" s="146" t="s">
        <v>253</v>
      </c>
      <c r="D14" s="105">
        <f>-SCOG!D13+-SCOG!D77</f>
        <v>35405639</v>
      </c>
      <c r="E14" s="105">
        <f>-SCOG!F13+-SCOG!F77</f>
        <v>-1992442.77</v>
      </c>
      <c r="F14" s="105">
        <f t="shared" si="0"/>
        <v>33413196.23</v>
      </c>
      <c r="G14" s="105">
        <f>SCOG!H13+SCOG!H77+SCOG!I13+SCOG!I77+SCOG!J13+SCOG!J77</f>
        <v>33407595.49999998</v>
      </c>
      <c r="H14" s="105">
        <f>SCOG!J13+SCOG!J77</f>
        <v>33407595.49999998</v>
      </c>
      <c r="I14" s="105">
        <f t="shared" si="1"/>
        <v>5600.7300000190735</v>
      </c>
    </row>
    <row r="15" spans="2:9" ht="12">
      <c r="B15" s="145"/>
      <c r="C15" s="146" t="s">
        <v>254</v>
      </c>
      <c r="D15" s="105">
        <f>-SCOG!D14+-SCOG!D78</f>
        <v>861306124</v>
      </c>
      <c r="E15" s="105">
        <f>-SCOG!F14+-SCOG!F78</f>
        <v>351070624.01</v>
      </c>
      <c r="F15" s="105">
        <f t="shared" si="0"/>
        <v>1212376748.01</v>
      </c>
      <c r="G15" s="105">
        <f>SCOG!H14+SCOG!H78+SCOG!I14+SCOG!I78+SCOG!J14+SCOG!J78</f>
        <v>1212376748.0099974</v>
      </c>
      <c r="H15" s="105">
        <f>SCOG!J14+SCOG!J78</f>
        <v>1212376748.0099974</v>
      </c>
      <c r="I15" s="105">
        <f t="shared" si="1"/>
        <v>2.6226043701171875E-06</v>
      </c>
    </row>
    <row r="16" spans="2:9" ht="12">
      <c r="B16" s="145"/>
      <c r="C16" s="146" t="s">
        <v>255</v>
      </c>
      <c r="D16" s="105">
        <f>-SCOG!D15+-SCOG!D79</f>
        <v>576396336</v>
      </c>
      <c r="E16" s="105">
        <f>-SCOG!F15+-SCOG!F79</f>
        <v>-4116430.11</v>
      </c>
      <c r="F16" s="105">
        <f t="shared" si="0"/>
        <v>572279905.89</v>
      </c>
      <c r="G16" s="105">
        <f>SCOG!H15+SCOG!H79+SCOG!I15+SCOG!I79+SCOG!J15+SCOG!J79</f>
        <v>572279905.8900001</v>
      </c>
      <c r="H16" s="105">
        <f>SCOG!J15+SCOG!J79</f>
        <v>572279905.8900001</v>
      </c>
      <c r="I16" s="105">
        <f t="shared" si="1"/>
        <v>0</v>
      </c>
    </row>
    <row r="17" spans="2:9" ht="12">
      <c r="B17" s="145"/>
      <c r="C17" s="146" t="s">
        <v>256</v>
      </c>
      <c r="D17" s="105">
        <f>-SCOG!D16+-SCOG!D80</f>
        <v>585148374</v>
      </c>
      <c r="E17" s="105">
        <f>-SCOG!F16+-SCOG!F80</f>
        <v>65713663.25</v>
      </c>
      <c r="F17" s="105">
        <f t="shared" si="0"/>
        <v>650862037.25</v>
      </c>
      <c r="G17" s="105">
        <f>SCOG!H16+SCOG!H80+SCOG!I16+SCOG!I80+SCOG!J16+SCOG!J80</f>
        <v>650862037.2499998</v>
      </c>
      <c r="H17" s="105">
        <f>SCOG!J16+SCOG!J80</f>
        <v>650862037.2499998</v>
      </c>
      <c r="I17" s="105">
        <f t="shared" si="1"/>
        <v>0</v>
      </c>
    </row>
    <row r="18" spans="2:9" ht="12">
      <c r="B18" s="145"/>
      <c r="C18" s="146" t="s">
        <v>257</v>
      </c>
      <c r="D18" s="105">
        <f>-SCOG!D17+-SCOG!D81</f>
        <v>0</v>
      </c>
      <c r="E18" s="105">
        <f>-SCOG!F17+-SCOG!F81</f>
        <v>0</v>
      </c>
      <c r="F18" s="105">
        <f t="shared" si="0"/>
        <v>0</v>
      </c>
      <c r="G18" s="105">
        <f>SCOG!H17+SCOG!H81+SCOG!I17+SCOG!I81+SCOG!J17+SCOG!J81</f>
        <v>0</v>
      </c>
      <c r="H18" s="105">
        <f>SCOG!J17+SCOG!J81</f>
        <v>0</v>
      </c>
      <c r="I18" s="105">
        <f t="shared" si="1"/>
        <v>0</v>
      </c>
    </row>
    <row r="19" spans="2:9" ht="12">
      <c r="B19" s="145"/>
      <c r="C19" s="146" t="s">
        <v>258</v>
      </c>
      <c r="D19" s="105">
        <f>-SCOG!D18+-SCOG!D82</f>
        <v>1567439634</v>
      </c>
      <c r="E19" s="105">
        <f>-SCOG!F18+-SCOG!F82</f>
        <v>54141179.98</v>
      </c>
      <c r="F19" s="105">
        <f t="shared" si="0"/>
        <v>1621580813.98</v>
      </c>
      <c r="G19" s="105">
        <f>SCOG!H18+SCOG!H82+SCOG!I18+SCOG!I82+SCOG!J18+SCOG!J82</f>
        <v>1621580813.9800024</v>
      </c>
      <c r="H19" s="105">
        <f>SCOG!J18+SCOG!J82</f>
        <v>1621580813.9800024</v>
      </c>
      <c r="I19" s="105">
        <f t="shared" si="1"/>
        <v>-2.384185791015625E-06</v>
      </c>
    </row>
    <row r="20" spans="2:9" ht="12">
      <c r="B20" s="730" t="s">
        <v>100</v>
      </c>
      <c r="C20" s="731"/>
      <c r="D20" s="337">
        <f>SUM(D21:D29)</f>
        <v>63648865</v>
      </c>
      <c r="E20" s="337">
        <f>SUM(E21:E29)</f>
        <v>261819506.52000004</v>
      </c>
      <c r="F20" s="337">
        <f>+D20+E20</f>
        <v>325468371.52000004</v>
      </c>
      <c r="G20" s="337">
        <f>SUM(G21:G29)</f>
        <v>324976908.7900002</v>
      </c>
      <c r="H20" s="337">
        <f>SUM(H21:H29)</f>
        <v>324976908.7900002</v>
      </c>
      <c r="I20" s="337">
        <f t="shared" si="1"/>
        <v>491462.72999984026</v>
      </c>
    </row>
    <row r="21" spans="2:9" ht="24">
      <c r="B21" s="145"/>
      <c r="C21" s="146" t="s">
        <v>259</v>
      </c>
      <c r="D21" s="105">
        <f>-SCOG!D19+-SCOG!D83</f>
        <v>17737474</v>
      </c>
      <c r="E21" s="105">
        <f>-SCOG!F19+-SCOG!F83</f>
        <v>144360998.44000003</v>
      </c>
      <c r="F21" s="105">
        <f t="shared" si="0"/>
        <v>162098472.44000003</v>
      </c>
      <c r="G21" s="105">
        <f>SCOG!H19+SCOG!H83+SCOG!I19+SCOG!I83+SCOG!J19+SCOG!J83</f>
        <v>161752415.1200002</v>
      </c>
      <c r="H21" s="105">
        <f>SCOG!J19+SCOG!J83</f>
        <v>161752415.1200002</v>
      </c>
      <c r="I21" s="105">
        <f t="shared" si="1"/>
        <v>346057.31999981403</v>
      </c>
    </row>
    <row r="22" spans="2:9" ht="12">
      <c r="B22" s="145"/>
      <c r="C22" s="146" t="s">
        <v>260</v>
      </c>
      <c r="D22" s="105">
        <f>-SCOG!D20+-SCOG!D84</f>
        <v>29905759</v>
      </c>
      <c r="E22" s="105">
        <f>-SCOG!F20+-SCOG!F84</f>
        <v>150443.74</v>
      </c>
      <c r="F22" s="105">
        <f t="shared" si="0"/>
        <v>30056202.74</v>
      </c>
      <c r="G22" s="105">
        <f>SCOG!H20+SCOG!H84+SCOG!I20+SCOG!I84+SCOG!J20+SCOG!J84</f>
        <v>30009549.47</v>
      </c>
      <c r="H22" s="105">
        <f>SCOG!J20+SCOG!J84</f>
        <v>30009549.47</v>
      </c>
      <c r="I22" s="105">
        <f t="shared" si="1"/>
        <v>46653.26999999955</v>
      </c>
    </row>
    <row r="23" spans="2:9" ht="12">
      <c r="B23" s="145"/>
      <c r="C23" s="146" t="s">
        <v>261</v>
      </c>
      <c r="D23" s="105">
        <f>-SCOG!D21+-SCOG!D85</f>
        <v>19000</v>
      </c>
      <c r="E23" s="105">
        <f>-SCOG!F21+-SCOG!F85</f>
        <v>-14439.57</v>
      </c>
      <c r="F23" s="105">
        <f t="shared" si="0"/>
        <v>4560.43</v>
      </c>
      <c r="G23" s="105">
        <f>SCOG!H21+SCOG!H85+SCOG!I21+SCOG!I85+SCOG!J21+SCOG!J85</f>
        <v>4560.43</v>
      </c>
      <c r="H23" s="105">
        <f>SCOG!J21+SCOG!J85</f>
        <v>4560.43</v>
      </c>
      <c r="I23" s="105">
        <f t="shared" si="1"/>
        <v>0</v>
      </c>
    </row>
    <row r="24" spans="2:9" ht="12">
      <c r="B24" s="145"/>
      <c r="C24" s="146" t="s">
        <v>262</v>
      </c>
      <c r="D24" s="105">
        <f>-SCOG!D22+-SCOG!D86</f>
        <v>4398135</v>
      </c>
      <c r="E24" s="105">
        <f>-SCOG!F22+-SCOG!F86</f>
        <v>2734973.12</v>
      </c>
      <c r="F24" s="105">
        <f t="shared" si="0"/>
        <v>7133108.12</v>
      </c>
      <c r="G24" s="105">
        <f>SCOG!H22+SCOG!H86+SCOG!I22+SCOG!I86+SCOG!J22+SCOG!J86</f>
        <v>7132220.92</v>
      </c>
      <c r="H24" s="105">
        <f>SCOG!J22+SCOG!J86</f>
        <v>7132220.92</v>
      </c>
      <c r="I24" s="105">
        <f t="shared" si="1"/>
        <v>887.2000000001863</v>
      </c>
    </row>
    <row r="25" spans="2:9" ht="12">
      <c r="B25" s="145"/>
      <c r="C25" s="146" t="s">
        <v>263</v>
      </c>
      <c r="D25" s="105">
        <f>-SCOG!D23+-SCOG!D87</f>
        <v>223002</v>
      </c>
      <c r="E25" s="105">
        <f>-SCOG!F23+-SCOG!F87</f>
        <v>9778.46</v>
      </c>
      <c r="F25" s="105">
        <f t="shared" si="0"/>
        <v>232780.46</v>
      </c>
      <c r="G25" s="105">
        <f>SCOG!H23+SCOG!H87+SCOG!I23+SCOG!I87+SCOG!J23+SCOG!J87</f>
        <v>228977.46000000002</v>
      </c>
      <c r="H25" s="105">
        <f>SCOG!J23+SCOG!J87</f>
        <v>228977.46000000002</v>
      </c>
      <c r="I25" s="105">
        <f t="shared" si="1"/>
        <v>3802.999999999971</v>
      </c>
    </row>
    <row r="26" spans="2:9" ht="12">
      <c r="B26" s="145"/>
      <c r="C26" s="146" t="s">
        <v>264</v>
      </c>
      <c r="D26" s="105">
        <f>-SCOG!D24+-SCOG!D88</f>
        <v>6662137</v>
      </c>
      <c r="E26" s="105">
        <f>-SCOG!F24+-SCOG!F88</f>
        <v>940696.96</v>
      </c>
      <c r="F26" s="105">
        <f t="shared" si="0"/>
        <v>7602833.96</v>
      </c>
      <c r="G26" s="105">
        <f>SCOG!H24+SCOG!H88+SCOG!I24+SCOG!I88+SCOG!J24+SCOG!J88</f>
        <v>7540012.699999996</v>
      </c>
      <c r="H26" s="105">
        <f>SCOG!J24+SCOG!J88</f>
        <v>7540012.699999996</v>
      </c>
      <c r="I26" s="105">
        <f t="shared" si="1"/>
        <v>62821.2600000035</v>
      </c>
    </row>
    <row r="27" spans="2:9" ht="12">
      <c r="B27" s="145"/>
      <c r="C27" s="146" t="s">
        <v>265</v>
      </c>
      <c r="D27" s="105">
        <f>-SCOG!D25+-SCOG!D89</f>
        <v>4400648</v>
      </c>
      <c r="E27" s="105">
        <f>-SCOG!F25+-SCOG!F89</f>
        <v>112024925.05</v>
      </c>
      <c r="F27" s="105">
        <f t="shared" si="0"/>
        <v>116425573.05</v>
      </c>
      <c r="G27" s="105">
        <f>SCOG!H25+SCOG!H89+SCOG!I25+SCOG!I89+SCOG!J25+SCOG!J89</f>
        <v>116422870.25000001</v>
      </c>
      <c r="H27" s="105">
        <f>SCOG!J25+SCOG!J89</f>
        <v>116422870.25000001</v>
      </c>
      <c r="I27" s="105">
        <f t="shared" si="1"/>
        <v>2702.7999999821186</v>
      </c>
    </row>
    <row r="28" spans="2:9" ht="12">
      <c r="B28" s="145"/>
      <c r="C28" s="146" t="s">
        <v>266</v>
      </c>
      <c r="D28" s="105">
        <f>-SCOG!D26+-SCOG!D90</f>
        <v>0</v>
      </c>
      <c r="E28" s="105">
        <f>-SCOG!F26+-SCOG!F90</f>
        <v>0</v>
      </c>
      <c r="F28" s="105">
        <f t="shared" si="0"/>
        <v>0</v>
      </c>
      <c r="G28" s="105">
        <f>SCOG!H26+SCOG!H90+SCOG!I26+SCOG!I90+SCOG!J26+SCOG!J90</f>
        <v>0</v>
      </c>
      <c r="H28" s="105">
        <f>SCOG!J26+SCOG!J90</f>
        <v>0</v>
      </c>
      <c r="I28" s="105">
        <f t="shared" si="1"/>
        <v>0</v>
      </c>
    </row>
    <row r="29" spans="2:9" ht="12">
      <c r="B29" s="145"/>
      <c r="C29" s="146" t="s">
        <v>267</v>
      </c>
      <c r="D29" s="105">
        <f>-SCOG!D27+-SCOG!D91</f>
        <v>302710</v>
      </c>
      <c r="E29" s="105">
        <f>-SCOG!F27+-SCOG!F91</f>
        <v>1612130.32</v>
      </c>
      <c r="F29" s="105">
        <f t="shared" si="0"/>
        <v>1914840.32</v>
      </c>
      <c r="G29" s="105">
        <f>SCOG!H27+SCOG!H91+SCOG!I27+SCOG!I91+SCOG!J27+SCOG!J91</f>
        <v>1886302.4400000002</v>
      </c>
      <c r="H29" s="105">
        <f>SCOG!J27+SCOG!J91</f>
        <v>1886302.4400000002</v>
      </c>
      <c r="I29" s="105">
        <f t="shared" si="1"/>
        <v>28537.87999999989</v>
      </c>
    </row>
    <row r="30" spans="2:9" ht="12">
      <c r="B30" s="730" t="s">
        <v>102</v>
      </c>
      <c r="C30" s="731"/>
      <c r="D30" s="337">
        <f>SUM(D31:D39)</f>
        <v>305269125</v>
      </c>
      <c r="E30" s="337">
        <f>SUM(E31:E39)</f>
        <v>78884550.08000001</v>
      </c>
      <c r="F30" s="337">
        <f>+D30+E30</f>
        <v>384153675.08000004</v>
      </c>
      <c r="G30" s="337">
        <f>SUM(G31:G39)</f>
        <v>382599614.49</v>
      </c>
      <c r="H30" s="337">
        <f>SUM(H31:H39)</f>
        <v>382599614.49</v>
      </c>
      <c r="I30" s="337">
        <f t="shared" si="1"/>
        <v>1554060.5900000334</v>
      </c>
    </row>
    <row r="31" spans="2:9" ht="12">
      <c r="B31" s="145"/>
      <c r="C31" s="146" t="s">
        <v>268</v>
      </c>
      <c r="D31" s="105">
        <f>-SCOG!D28+-SCOG!D92</f>
        <v>47840520</v>
      </c>
      <c r="E31" s="105">
        <f>-SCOG!F28+-SCOG!F92</f>
        <v>837055.7</v>
      </c>
      <c r="F31" s="105">
        <f t="shared" si="0"/>
        <v>48677575.7</v>
      </c>
      <c r="G31" s="105">
        <f>SCOG!H28+SCOG!H92+SCOG!I28+SCOG!I92+SCOG!J28+SCOG!J92</f>
        <v>48677575.699999996</v>
      </c>
      <c r="H31" s="105">
        <f>SCOG!J28+SCOG!J92</f>
        <v>48677575.699999996</v>
      </c>
      <c r="I31" s="105">
        <f t="shared" si="1"/>
        <v>0</v>
      </c>
    </row>
    <row r="32" spans="2:9" ht="12">
      <c r="B32" s="145"/>
      <c r="C32" s="146" t="s">
        <v>269</v>
      </c>
      <c r="D32" s="105">
        <f>-SCOG!D29+-SCOG!D93</f>
        <v>11838281</v>
      </c>
      <c r="E32" s="105">
        <f>-SCOG!F29+-SCOG!F93</f>
        <v>11750386.020000001</v>
      </c>
      <c r="F32" s="105">
        <f t="shared" si="0"/>
        <v>23588667.020000003</v>
      </c>
      <c r="G32" s="105">
        <f>SCOG!H29+SCOG!H93+SCOG!I29+SCOG!I93+SCOG!J29+SCOG!J93</f>
        <v>23563431.82</v>
      </c>
      <c r="H32" s="105">
        <f>SCOG!J29+SCOG!J93</f>
        <v>23563431.82</v>
      </c>
      <c r="I32" s="105">
        <f t="shared" si="1"/>
        <v>25235.20000000298</v>
      </c>
    </row>
    <row r="33" spans="2:9" ht="12">
      <c r="B33" s="145"/>
      <c r="C33" s="146" t="s">
        <v>270</v>
      </c>
      <c r="D33" s="105">
        <f>-SCOG!D30+-SCOG!D94</f>
        <v>67474411</v>
      </c>
      <c r="E33" s="105">
        <f>-SCOG!F30+-SCOG!F94</f>
        <v>6250498.29</v>
      </c>
      <c r="F33" s="105">
        <f t="shared" si="0"/>
        <v>73724909.29</v>
      </c>
      <c r="G33" s="105">
        <f>SCOG!H30+SCOG!H94+SCOG!I30+SCOG!I94+SCOG!J30+SCOG!J94</f>
        <v>73129254.53000002</v>
      </c>
      <c r="H33" s="105">
        <f>SCOG!J30+SCOG!J94</f>
        <v>73129254.53000002</v>
      </c>
      <c r="I33" s="105">
        <f t="shared" si="1"/>
        <v>595654.7599999905</v>
      </c>
    </row>
    <row r="34" spans="2:9" ht="12">
      <c r="B34" s="145"/>
      <c r="C34" s="146" t="s">
        <v>271</v>
      </c>
      <c r="D34" s="105">
        <f>-SCOG!D31+-SCOG!D95</f>
        <v>10504384</v>
      </c>
      <c r="E34" s="105">
        <f>-SCOG!F31+-SCOG!F95</f>
        <v>1163928.8699999999</v>
      </c>
      <c r="F34" s="105">
        <f t="shared" si="0"/>
        <v>11668312.87</v>
      </c>
      <c r="G34" s="105">
        <f>SCOG!H31+SCOG!H95+SCOG!I31+SCOG!I95+SCOG!J31+SCOG!J95</f>
        <v>11491408.570000002</v>
      </c>
      <c r="H34" s="105">
        <f>SCOG!J31+SCOG!J95</f>
        <v>11491408.570000002</v>
      </c>
      <c r="I34" s="105">
        <f t="shared" si="1"/>
        <v>176904.29999999702</v>
      </c>
    </row>
    <row r="35" spans="2:9" ht="24">
      <c r="B35" s="145"/>
      <c r="C35" s="146" t="s">
        <v>272</v>
      </c>
      <c r="D35" s="105">
        <f>-SCOG!D32+-SCOG!D96</f>
        <v>12839154</v>
      </c>
      <c r="E35" s="105">
        <f>-SCOG!F32+-SCOG!F96</f>
        <v>46723513.23</v>
      </c>
      <c r="F35" s="105">
        <f t="shared" si="0"/>
        <v>59562667.23</v>
      </c>
      <c r="G35" s="105">
        <f>SCOG!H32+SCOG!H96+SCOG!I32+SCOG!I96+SCOG!J32+SCOG!J96</f>
        <v>59148868.88999999</v>
      </c>
      <c r="H35" s="105">
        <f>SCOG!J32+SCOG!J96</f>
        <v>59148868.88999999</v>
      </c>
      <c r="I35" s="105">
        <f t="shared" si="1"/>
        <v>413798.3400000036</v>
      </c>
    </row>
    <row r="36" spans="2:9" ht="12">
      <c r="B36" s="145"/>
      <c r="C36" s="146" t="s">
        <v>273</v>
      </c>
      <c r="D36" s="105">
        <f>-SCOG!D33+-SCOG!D97</f>
        <v>9512</v>
      </c>
      <c r="E36" s="105">
        <f>-SCOG!F33+-SCOG!F97</f>
        <v>25996055.32</v>
      </c>
      <c r="F36" s="105">
        <f t="shared" si="0"/>
        <v>26005567.32</v>
      </c>
      <c r="G36" s="105">
        <f>SCOG!H33+SCOG!H97+SCOG!I33+SCOG!I97+SCOG!J33+SCOG!J97</f>
        <v>26005567.32</v>
      </c>
      <c r="H36" s="105">
        <f>SCOG!J33+SCOG!J97</f>
        <v>26005567.32</v>
      </c>
      <c r="I36" s="105">
        <f t="shared" si="1"/>
        <v>0</v>
      </c>
    </row>
    <row r="37" spans="2:9" ht="12">
      <c r="B37" s="145"/>
      <c r="C37" s="146" t="s">
        <v>274</v>
      </c>
      <c r="D37" s="105">
        <f>-SCOG!D34+-SCOG!D98</f>
        <v>3768567</v>
      </c>
      <c r="E37" s="105">
        <f>-SCOG!F34+-SCOG!F98</f>
        <v>94521.53</v>
      </c>
      <c r="F37" s="105">
        <f t="shared" si="0"/>
        <v>3863088.53</v>
      </c>
      <c r="G37" s="105">
        <f>SCOG!H34+SCOG!H98+SCOG!I34+SCOG!I98+SCOG!J34+SCOG!J98</f>
        <v>3579926.170000001</v>
      </c>
      <c r="H37" s="105">
        <f>SCOG!J34+SCOG!J98</f>
        <v>3579926.170000001</v>
      </c>
      <c r="I37" s="105">
        <f t="shared" si="1"/>
        <v>283162.35999999894</v>
      </c>
    </row>
    <row r="38" spans="2:9" ht="12">
      <c r="B38" s="145"/>
      <c r="C38" s="146" t="s">
        <v>275</v>
      </c>
      <c r="D38" s="105">
        <f>-SCOG!D35+-SCOG!D99</f>
        <v>28584341</v>
      </c>
      <c r="E38" s="105">
        <f>-SCOG!F35+-SCOG!F99</f>
        <v>-6721823.27</v>
      </c>
      <c r="F38" s="105">
        <f t="shared" si="0"/>
        <v>21862517.73</v>
      </c>
      <c r="G38" s="105">
        <f>SCOG!H35+SCOG!H99+SCOG!I35+SCOG!I99+SCOG!J35+SCOG!J99</f>
        <v>21806169.58000001</v>
      </c>
      <c r="H38" s="105">
        <f>SCOG!J35+SCOG!J99</f>
        <v>21806169.58000001</v>
      </c>
      <c r="I38" s="105">
        <f t="shared" si="1"/>
        <v>56348.14999999106</v>
      </c>
    </row>
    <row r="39" spans="2:9" ht="12">
      <c r="B39" s="145"/>
      <c r="C39" s="146" t="s">
        <v>17</v>
      </c>
      <c r="D39" s="105">
        <f>-SCOG!D36+-SCOG!D100</f>
        <v>122409955</v>
      </c>
      <c r="E39" s="105">
        <f>-SCOG!F36+-SCOG!F100</f>
        <v>-7209585.61</v>
      </c>
      <c r="F39" s="105">
        <f t="shared" si="0"/>
        <v>115200369.39</v>
      </c>
      <c r="G39" s="105">
        <f>SCOG!H36+SCOG!H100+SCOG!I36+SCOG!I100+SCOG!J36+SCOG!J100</f>
        <v>115197411.91000001</v>
      </c>
      <c r="H39" s="105">
        <f>SCOG!J36+SCOG!J100</f>
        <v>115197411.91000001</v>
      </c>
      <c r="I39" s="105">
        <f t="shared" si="1"/>
        <v>2957.479999989271</v>
      </c>
    </row>
    <row r="40" spans="2:9" ht="12">
      <c r="B40" s="730" t="s">
        <v>233</v>
      </c>
      <c r="C40" s="731"/>
      <c r="D40" s="337">
        <f>SUM(D41:D49)</f>
        <v>132703291</v>
      </c>
      <c r="E40" s="337">
        <f>SUM(E41:E49)</f>
        <v>54776155.45999999</v>
      </c>
      <c r="F40" s="337">
        <f t="shared" si="0"/>
        <v>187479446.45999998</v>
      </c>
      <c r="G40" s="337">
        <f>SUM(G41:G49)</f>
        <v>186824668.48</v>
      </c>
      <c r="H40" s="337">
        <f>SUM(H41:H49)</f>
        <v>185522660.7</v>
      </c>
      <c r="I40" s="337">
        <f t="shared" si="1"/>
        <v>654777.9799999893</v>
      </c>
    </row>
    <row r="41" spans="2:9" ht="12">
      <c r="B41" s="145"/>
      <c r="C41" s="146" t="s">
        <v>107</v>
      </c>
      <c r="D41" s="105">
        <f>-SCOG!D37+-SCOG!D101</f>
        <v>0</v>
      </c>
      <c r="E41" s="105">
        <f>-SCOG!F37+-SCOG!F101</f>
        <v>0</v>
      </c>
      <c r="F41" s="105">
        <f t="shared" si="0"/>
        <v>0</v>
      </c>
      <c r="G41" s="105">
        <f>SCOG!H37+SCOG!H101+SCOG!I37+SCOG!I101+SCOG!J37+SCOG!J101</f>
        <v>0</v>
      </c>
      <c r="H41" s="105">
        <f>SCOG!J37+SCOG!J101</f>
        <v>0</v>
      </c>
      <c r="I41" s="105">
        <f t="shared" si="1"/>
        <v>0</v>
      </c>
    </row>
    <row r="42" spans="2:9" ht="12">
      <c r="B42" s="145"/>
      <c r="C42" s="146" t="s">
        <v>109</v>
      </c>
      <c r="D42" s="105">
        <f>-SCOG!D38+-SCOG!D102</f>
        <v>0</v>
      </c>
      <c r="E42" s="105">
        <f>-SCOG!F38+-SCOG!F102</f>
        <v>0</v>
      </c>
      <c r="F42" s="105">
        <f t="shared" si="0"/>
        <v>0</v>
      </c>
      <c r="G42" s="105">
        <f>SCOG!H38+SCOG!H102+SCOG!I38+SCOG!I102+SCOG!J38+SCOG!J102</f>
        <v>0</v>
      </c>
      <c r="H42" s="105">
        <f>SCOG!J38+SCOG!J102</f>
        <v>0</v>
      </c>
      <c r="I42" s="105">
        <f t="shared" si="1"/>
        <v>0</v>
      </c>
    </row>
    <row r="43" spans="2:9" ht="12">
      <c r="B43" s="145"/>
      <c r="C43" s="146" t="s">
        <v>111</v>
      </c>
      <c r="D43" s="105">
        <f>-SCOG!D39+-SCOG!D103</f>
        <v>0</v>
      </c>
      <c r="E43" s="105">
        <f>-SCOG!F39+-SCOG!F103</f>
        <v>0</v>
      </c>
      <c r="F43" s="105">
        <f t="shared" si="0"/>
        <v>0</v>
      </c>
      <c r="G43" s="105">
        <f>SCOG!H39+SCOG!H103+SCOG!I39+SCOG!I103+SCOG!J39+SCOG!J103</f>
        <v>0</v>
      </c>
      <c r="H43" s="105">
        <f>SCOG!J39+SCOG!J103</f>
        <v>0</v>
      </c>
      <c r="I43" s="105">
        <f t="shared" si="1"/>
        <v>0</v>
      </c>
    </row>
    <row r="44" spans="2:9" ht="12">
      <c r="B44" s="145"/>
      <c r="C44" s="146" t="s">
        <v>112</v>
      </c>
      <c r="D44" s="105">
        <f>-SCOG!D40+-SCOG!D104</f>
        <v>76931049</v>
      </c>
      <c r="E44" s="105">
        <f>-SCOG!F40+-SCOG!F104</f>
        <v>40200472.69</v>
      </c>
      <c r="F44" s="105">
        <f aca="true" t="shared" si="2" ref="F44:F74">+D44+E44</f>
        <v>117131521.69</v>
      </c>
      <c r="G44" s="105">
        <f>SCOG!H40+SCOG!H104+SCOG!I40+SCOG!I104+SCOG!J40+SCOG!J104</f>
        <v>116476743.71</v>
      </c>
      <c r="H44" s="105">
        <f>SCOG!J40+SCOG!J104</f>
        <v>115174735.92999999</v>
      </c>
      <c r="I44" s="105">
        <f aca="true" t="shared" si="3" ref="I44:I75">+F44-G44</f>
        <v>654777.9800000042</v>
      </c>
    </row>
    <row r="45" spans="2:9" ht="12">
      <c r="B45" s="145"/>
      <c r="C45" s="146" t="s">
        <v>114</v>
      </c>
      <c r="D45" s="105">
        <f>-SCOG!D41+-SCOG!D105</f>
        <v>55772242</v>
      </c>
      <c r="E45" s="105">
        <f>-SCOG!F41+-SCOG!F105</f>
        <v>14575682.77</v>
      </c>
      <c r="F45" s="105">
        <f t="shared" si="2"/>
        <v>70347924.77</v>
      </c>
      <c r="G45" s="105">
        <f>SCOG!H41+SCOG!H105+SCOG!I41+SCOG!I105+SCOG!J41+SCOG!J105</f>
        <v>70347924.77</v>
      </c>
      <c r="H45" s="105">
        <f>SCOG!J41+SCOG!J105</f>
        <v>70347924.77</v>
      </c>
      <c r="I45" s="105">
        <f t="shared" si="3"/>
        <v>0</v>
      </c>
    </row>
    <row r="46" spans="2:9" ht="12">
      <c r="B46" s="145"/>
      <c r="C46" s="146" t="s">
        <v>276</v>
      </c>
      <c r="D46" s="105">
        <f>-SCOG!D42+-SCOG!D106</f>
        <v>0</v>
      </c>
      <c r="E46" s="105">
        <f>-SCOG!F42+-SCOG!F106</f>
        <v>0</v>
      </c>
      <c r="F46" s="105">
        <f t="shared" si="2"/>
        <v>0</v>
      </c>
      <c r="G46" s="105">
        <f>SCOG!H42+SCOG!H106+SCOG!I42+SCOG!I106+SCOG!J42+SCOG!J106</f>
        <v>0</v>
      </c>
      <c r="H46" s="105">
        <f>SCOG!J42+SCOG!J106</f>
        <v>0</v>
      </c>
      <c r="I46" s="105">
        <f t="shared" si="3"/>
        <v>0</v>
      </c>
    </row>
    <row r="47" spans="2:9" ht="12">
      <c r="B47" s="145"/>
      <c r="C47" s="146" t="s">
        <v>118</v>
      </c>
      <c r="D47" s="105">
        <f>-SCOG!D43+-SCOG!D107</f>
        <v>0</v>
      </c>
      <c r="E47" s="105">
        <f>-SCOG!F43+-SCOG!F107</f>
        <v>0</v>
      </c>
      <c r="F47" s="105">
        <f t="shared" si="2"/>
        <v>0</v>
      </c>
      <c r="G47" s="105">
        <f>SCOG!H43+SCOG!H107+SCOG!I43+SCOG!I107+SCOG!J43+SCOG!J107</f>
        <v>0</v>
      </c>
      <c r="H47" s="105">
        <f>SCOG!J43+SCOG!J107</f>
        <v>0</v>
      </c>
      <c r="I47" s="105">
        <f t="shared" si="3"/>
        <v>0</v>
      </c>
    </row>
    <row r="48" spans="2:9" ht="12">
      <c r="B48" s="145"/>
      <c r="C48" s="146" t="s">
        <v>119</v>
      </c>
      <c r="D48" s="105">
        <f>-SCOG!D44+-SCOG!D108</f>
        <v>0</v>
      </c>
      <c r="E48" s="105">
        <f>-SCOG!F44+-SCOG!F108</f>
        <v>0</v>
      </c>
      <c r="F48" s="105">
        <f t="shared" si="2"/>
        <v>0</v>
      </c>
      <c r="G48" s="105">
        <f>SCOG!H44+SCOG!H108+SCOG!I44+SCOG!I108+SCOG!J44+SCOG!J108</f>
        <v>0</v>
      </c>
      <c r="H48" s="105">
        <f>SCOG!J44+SCOG!J108</f>
        <v>0</v>
      </c>
      <c r="I48" s="105">
        <f t="shared" si="3"/>
        <v>0</v>
      </c>
    </row>
    <row r="49" spans="2:9" ht="12">
      <c r="B49" s="145"/>
      <c r="C49" s="146" t="s">
        <v>121</v>
      </c>
      <c r="D49" s="105">
        <f>-SCOG!D45+-SCOG!D109</f>
        <v>0</v>
      </c>
      <c r="E49" s="105">
        <f>-SCOG!F45+-SCOG!F109</f>
        <v>0</v>
      </c>
      <c r="F49" s="105">
        <f t="shared" si="2"/>
        <v>0</v>
      </c>
      <c r="G49" s="105">
        <f>SCOG!H45+SCOG!H109+SCOG!I45+SCOG!I109+SCOG!J45+SCOG!J109</f>
        <v>0</v>
      </c>
      <c r="H49" s="105">
        <f>SCOG!J45+SCOG!J109</f>
        <v>0</v>
      </c>
      <c r="I49" s="105">
        <f t="shared" si="3"/>
        <v>0</v>
      </c>
    </row>
    <row r="50" spans="2:9" ht="12">
      <c r="B50" s="730" t="s">
        <v>277</v>
      </c>
      <c r="C50" s="731"/>
      <c r="D50" s="337">
        <f>SUM(D51:D59)</f>
        <v>12830030</v>
      </c>
      <c r="E50" s="337">
        <f>SUM(E51:E59)</f>
        <v>18252759.15</v>
      </c>
      <c r="F50" s="337">
        <f t="shared" si="2"/>
        <v>31082789.15</v>
      </c>
      <c r="G50" s="337">
        <f>SUM(G51:G59)</f>
        <v>30121704.770000003</v>
      </c>
      <c r="H50" s="337">
        <f>SUM(H51:H59)</f>
        <v>30121704.770000003</v>
      </c>
      <c r="I50" s="337">
        <f t="shared" si="3"/>
        <v>961084.3799999952</v>
      </c>
    </row>
    <row r="51" spans="2:9" ht="12">
      <c r="B51" s="145"/>
      <c r="C51" s="146" t="s">
        <v>278</v>
      </c>
      <c r="D51" s="105">
        <f>-SCOG!D46+-SCOG!D110</f>
        <v>6508593</v>
      </c>
      <c r="E51" s="105">
        <f>-SCOG!F46+-SCOG!F110</f>
        <v>6932667.9799999995</v>
      </c>
      <c r="F51" s="105">
        <f t="shared" si="2"/>
        <v>13441260.98</v>
      </c>
      <c r="G51" s="105">
        <f>SCOG!H46+SCOG!H110+SCOG!I46+SCOG!I110+SCOG!J46+SCOG!J110</f>
        <v>13254219.400000002</v>
      </c>
      <c r="H51" s="105">
        <f>SCOG!J46+SCOG!J110</f>
        <v>13254219.400000002</v>
      </c>
      <c r="I51" s="105">
        <f t="shared" si="3"/>
        <v>187041.5799999982</v>
      </c>
    </row>
    <row r="52" spans="2:9" ht="12">
      <c r="B52" s="145"/>
      <c r="C52" s="146" t="s">
        <v>279</v>
      </c>
      <c r="D52" s="105">
        <f>-SCOG!D47+-SCOG!D111</f>
        <v>1273576</v>
      </c>
      <c r="E52" s="105">
        <f>-SCOG!F47+-SCOG!F111</f>
        <v>10264318.27</v>
      </c>
      <c r="F52" s="105">
        <f t="shared" si="2"/>
        <v>11537894.27</v>
      </c>
      <c r="G52" s="105">
        <f>SCOG!H47+SCOG!H111+SCOG!I47+SCOG!I111+SCOG!J47+SCOG!J111</f>
        <v>11518620.26</v>
      </c>
      <c r="H52" s="105">
        <f>SCOG!J47+SCOG!J111</f>
        <v>11518620.26</v>
      </c>
      <c r="I52" s="105">
        <f t="shared" si="3"/>
        <v>19274.009999999776</v>
      </c>
    </row>
    <row r="53" spans="2:9" ht="12">
      <c r="B53" s="145"/>
      <c r="C53" s="146" t="s">
        <v>280</v>
      </c>
      <c r="D53" s="105">
        <f>-SCOG!D48+-SCOG!D112</f>
        <v>93000</v>
      </c>
      <c r="E53" s="105">
        <f>-SCOG!F48+-SCOG!F112</f>
        <v>295167.04</v>
      </c>
      <c r="F53" s="105">
        <f t="shared" si="2"/>
        <v>388167.04</v>
      </c>
      <c r="G53" s="105">
        <f>SCOG!H48+SCOG!H112+SCOG!I48+SCOG!I112+SCOG!J48+SCOG!J112</f>
        <v>388167.04000000004</v>
      </c>
      <c r="H53" s="105">
        <f>SCOG!J48+SCOG!J112</f>
        <v>388167.04000000004</v>
      </c>
      <c r="I53" s="105">
        <f t="shared" si="3"/>
        <v>0</v>
      </c>
    </row>
    <row r="54" spans="2:9" ht="12">
      <c r="B54" s="145"/>
      <c r="C54" s="146" t="s">
        <v>281</v>
      </c>
      <c r="D54" s="105">
        <f>-SCOG!D49+-SCOG!D113</f>
        <v>830000</v>
      </c>
      <c r="E54" s="105">
        <f>-SCOG!F49+-SCOG!F113</f>
        <v>2811197.79</v>
      </c>
      <c r="F54" s="105">
        <f t="shared" si="2"/>
        <v>3641197.79</v>
      </c>
      <c r="G54" s="105">
        <f>SCOG!H49+SCOG!H113+SCOG!I49+SCOG!I113+SCOG!J49+SCOG!J113</f>
        <v>2906429</v>
      </c>
      <c r="H54" s="105">
        <f>SCOG!J49+SCOG!J113</f>
        <v>2906429</v>
      </c>
      <c r="I54" s="105">
        <f t="shared" si="3"/>
        <v>734768.79</v>
      </c>
    </row>
    <row r="55" spans="2:9" ht="12">
      <c r="B55" s="145"/>
      <c r="C55" s="146" t="s">
        <v>282</v>
      </c>
      <c r="D55" s="105">
        <f>-SCOG!D50+-SCOG!D114</f>
        <v>0</v>
      </c>
      <c r="E55" s="105">
        <f>-SCOG!F50+-SCOG!F114</f>
        <v>0</v>
      </c>
      <c r="F55" s="105">
        <f t="shared" si="2"/>
        <v>0</v>
      </c>
      <c r="G55" s="105">
        <f>SCOG!H50+SCOG!H114+SCOG!I50+SCOG!I114+SCOG!J50+SCOG!J114</f>
        <v>0</v>
      </c>
      <c r="H55" s="105">
        <f>SCOG!J50+SCOG!J114</f>
        <v>0</v>
      </c>
      <c r="I55" s="105">
        <f t="shared" si="3"/>
        <v>0</v>
      </c>
    </row>
    <row r="56" spans="2:9" ht="12">
      <c r="B56" s="145"/>
      <c r="C56" s="146" t="s">
        <v>283</v>
      </c>
      <c r="D56" s="105">
        <f>-SCOG!D51+-SCOG!D115</f>
        <v>821362</v>
      </c>
      <c r="E56" s="105">
        <f>-SCOG!F51+-SCOG!F115</f>
        <v>1252907.07</v>
      </c>
      <c r="F56" s="105">
        <f t="shared" si="2"/>
        <v>2074269.07</v>
      </c>
      <c r="G56" s="105">
        <f>SCOG!H51+SCOG!H115+SCOG!I51+SCOG!I115+SCOG!J51+SCOG!J115</f>
        <v>2054269.07</v>
      </c>
      <c r="H56" s="105">
        <f>SCOG!J51+SCOG!J115</f>
        <v>2054269.07</v>
      </c>
      <c r="I56" s="105">
        <f t="shared" si="3"/>
        <v>20000</v>
      </c>
    </row>
    <row r="57" spans="2:9" ht="12">
      <c r="B57" s="145"/>
      <c r="C57" s="146" t="s">
        <v>284</v>
      </c>
      <c r="D57" s="105">
        <f>-SCOG!D52+-SCOG!D116</f>
        <v>3499</v>
      </c>
      <c r="E57" s="105">
        <f>-SCOG!F52+-SCOG!F116</f>
        <v>-3499</v>
      </c>
      <c r="F57" s="105">
        <f t="shared" si="2"/>
        <v>0</v>
      </c>
      <c r="G57" s="105">
        <f>SCOG!H52+SCOG!H116+SCOG!I52+SCOG!I116+SCOG!J52+SCOG!J116</f>
        <v>0</v>
      </c>
      <c r="H57" s="105">
        <f>SCOG!J52+SCOG!J116</f>
        <v>0</v>
      </c>
      <c r="I57" s="105">
        <f t="shared" si="3"/>
        <v>0</v>
      </c>
    </row>
    <row r="58" spans="2:9" ht="12">
      <c r="B58" s="145"/>
      <c r="C58" s="146" t="s">
        <v>285</v>
      </c>
      <c r="D58" s="105">
        <f>-SCOG!D53+-SCOG!D117</f>
        <v>0</v>
      </c>
      <c r="E58" s="105">
        <f>-SCOG!F53+-SCOG!F117</f>
        <v>0</v>
      </c>
      <c r="F58" s="105">
        <f t="shared" si="2"/>
        <v>0</v>
      </c>
      <c r="G58" s="105">
        <f>SCOG!H53+SCOG!H117+SCOG!I53+SCOG!I117+SCOG!J53+SCOG!J117</f>
        <v>0</v>
      </c>
      <c r="H58" s="105">
        <f>SCOG!J53+SCOG!J117</f>
        <v>0</v>
      </c>
      <c r="I58" s="105">
        <f t="shared" si="3"/>
        <v>0</v>
      </c>
    </row>
    <row r="59" spans="2:9" ht="12">
      <c r="B59" s="145"/>
      <c r="C59" s="146" t="s">
        <v>184</v>
      </c>
      <c r="D59" s="105">
        <f>-SCOG!D54+-SCOG!D118</f>
        <v>3300000</v>
      </c>
      <c r="E59" s="105">
        <f>-SCOG!F54+-SCOG!F118</f>
        <v>-3300000</v>
      </c>
      <c r="F59" s="105">
        <f t="shared" si="2"/>
        <v>0</v>
      </c>
      <c r="G59" s="105">
        <f>SCOG!H54+SCOG!H118+SCOG!I54+SCOG!I118+SCOG!J54+SCOG!J118</f>
        <v>0</v>
      </c>
      <c r="H59" s="105">
        <f>SCOG!J54+SCOG!J118</f>
        <v>0</v>
      </c>
      <c r="I59" s="105">
        <f t="shared" si="3"/>
        <v>0</v>
      </c>
    </row>
    <row r="60" spans="2:9" ht="12">
      <c r="B60" s="730" t="s">
        <v>144</v>
      </c>
      <c r="C60" s="731"/>
      <c r="D60" s="337">
        <f>SUM(D61:D63)</f>
        <v>0</v>
      </c>
      <c r="E60" s="337">
        <f>SUM(E61:E63)</f>
        <v>0</v>
      </c>
      <c r="F60" s="337">
        <f t="shared" si="2"/>
        <v>0</v>
      </c>
      <c r="G60" s="337">
        <f>SUM(G61:G63)</f>
        <v>0</v>
      </c>
      <c r="H60" s="337">
        <f>SUM(H61:H63)</f>
        <v>0</v>
      </c>
      <c r="I60" s="337">
        <f t="shared" si="3"/>
        <v>0</v>
      </c>
    </row>
    <row r="61" spans="2:9" ht="12">
      <c r="B61" s="145"/>
      <c r="C61" s="146" t="s">
        <v>286</v>
      </c>
      <c r="D61" s="105">
        <f>-SCOG!D55+-SCOG!D119</f>
        <v>0</v>
      </c>
      <c r="E61" s="105">
        <f>-SCOG!F55+-SCOG!F119</f>
        <v>0</v>
      </c>
      <c r="F61" s="105">
        <f t="shared" si="2"/>
        <v>0</v>
      </c>
      <c r="G61" s="105">
        <f>SCOG!H55+SCOG!H119+SCOG!I55+SCOG!I119+SCOG!J55+SCOG!J119</f>
        <v>0</v>
      </c>
      <c r="H61" s="105">
        <f>SCOG!J55+SCOG!J119</f>
        <v>0</v>
      </c>
      <c r="I61" s="105">
        <f t="shared" si="3"/>
        <v>0</v>
      </c>
    </row>
    <row r="62" spans="2:9" ht="12">
      <c r="B62" s="145"/>
      <c r="C62" s="146" t="s">
        <v>287</v>
      </c>
      <c r="D62" s="105">
        <f>-SCOG!D56+-SCOG!D120</f>
        <v>0</v>
      </c>
      <c r="E62" s="105">
        <f>-SCOG!F56+-SCOG!F120</f>
        <v>0</v>
      </c>
      <c r="F62" s="105">
        <f t="shared" si="2"/>
        <v>0</v>
      </c>
      <c r="G62" s="105">
        <f>SCOG!H56+SCOG!H120+SCOG!I56+SCOG!I120+SCOG!J56+SCOG!J120</f>
        <v>0</v>
      </c>
      <c r="H62" s="105">
        <f>SCOG!J56+SCOG!J120</f>
        <v>0</v>
      </c>
      <c r="I62" s="105">
        <f t="shared" si="3"/>
        <v>0</v>
      </c>
    </row>
    <row r="63" spans="2:9" ht="12">
      <c r="B63" s="145"/>
      <c r="C63" s="146" t="s">
        <v>288</v>
      </c>
      <c r="D63" s="105">
        <f>-SCOG!D57+-SCOG!D121</f>
        <v>0</v>
      </c>
      <c r="E63" s="105">
        <f>-SCOG!F57+-SCOG!F121</f>
        <v>0</v>
      </c>
      <c r="F63" s="105">
        <f t="shared" si="2"/>
        <v>0</v>
      </c>
      <c r="G63" s="105">
        <f>SCOG!H57+SCOG!H121+SCOG!I57+SCOG!I121+SCOG!J57+SCOG!J121</f>
        <v>0</v>
      </c>
      <c r="H63" s="105">
        <f>SCOG!J57+SCOG!J121</f>
        <v>0</v>
      </c>
      <c r="I63" s="105">
        <f t="shared" si="3"/>
        <v>0</v>
      </c>
    </row>
    <row r="64" spans="2:9" ht="12">
      <c r="B64" s="730" t="s">
        <v>289</v>
      </c>
      <c r="C64" s="731"/>
      <c r="D64" s="337">
        <f>SUM(D65:D71)</f>
        <v>0</v>
      </c>
      <c r="E64" s="337">
        <f>SUM(E65:E71)</f>
        <v>0</v>
      </c>
      <c r="F64" s="337">
        <f t="shared" si="2"/>
        <v>0</v>
      </c>
      <c r="G64" s="337">
        <f>SUM(G65:G71)</f>
        <v>0</v>
      </c>
      <c r="H64" s="337">
        <f>SUM(H65:H71)</f>
        <v>0</v>
      </c>
      <c r="I64" s="337">
        <f t="shared" si="3"/>
        <v>0</v>
      </c>
    </row>
    <row r="65" spans="2:9" ht="12">
      <c r="B65" s="145"/>
      <c r="C65" s="146" t="s">
        <v>290</v>
      </c>
      <c r="D65" s="105">
        <f>-SCOG!D58+-SCOG!D122</f>
        <v>0</v>
      </c>
      <c r="E65" s="105">
        <f>-SCOG!F58+-SCOG!F122</f>
        <v>0</v>
      </c>
      <c r="F65" s="105">
        <f t="shared" si="2"/>
        <v>0</v>
      </c>
      <c r="G65" s="105">
        <f>SCOG!H58+SCOG!H122+SCOG!I58+SCOG!I122+SCOG!J58+SCOG!J122</f>
        <v>0</v>
      </c>
      <c r="H65" s="105">
        <f>SCOG!J58+SCOG!J122</f>
        <v>0</v>
      </c>
      <c r="I65" s="105">
        <f t="shared" si="3"/>
        <v>0</v>
      </c>
    </row>
    <row r="66" spans="2:9" ht="12">
      <c r="B66" s="145"/>
      <c r="C66" s="146" t="s">
        <v>291</v>
      </c>
      <c r="D66" s="105">
        <f>-SCOG!D59+-SCOG!D123</f>
        <v>0</v>
      </c>
      <c r="E66" s="105">
        <f>-SCOG!F59+-SCOG!F123</f>
        <v>0</v>
      </c>
      <c r="F66" s="105">
        <f t="shared" si="2"/>
        <v>0</v>
      </c>
      <c r="G66" s="105">
        <f>SCOG!H59+SCOG!H123+SCOG!I59+SCOG!I123+SCOG!J59+SCOG!J123</f>
        <v>0</v>
      </c>
      <c r="H66" s="105">
        <f>SCOG!J59+SCOG!J123</f>
        <v>0</v>
      </c>
      <c r="I66" s="105">
        <f t="shared" si="3"/>
        <v>0</v>
      </c>
    </row>
    <row r="67" spans="2:9" ht="12">
      <c r="B67" s="145"/>
      <c r="C67" s="146" t="s">
        <v>292</v>
      </c>
      <c r="D67" s="105">
        <f>-SCOG!D60+-SCOG!D124</f>
        <v>0</v>
      </c>
      <c r="E67" s="105">
        <f>-SCOG!F60+-SCOG!F124</f>
        <v>0</v>
      </c>
      <c r="F67" s="105">
        <f t="shared" si="2"/>
        <v>0</v>
      </c>
      <c r="G67" s="105">
        <f>SCOG!H60+SCOG!H124+SCOG!I60+SCOG!I124+SCOG!J60+SCOG!J124</f>
        <v>0</v>
      </c>
      <c r="H67" s="105">
        <f>SCOG!J60+SCOG!J124</f>
        <v>0</v>
      </c>
      <c r="I67" s="105">
        <f t="shared" si="3"/>
        <v>0</v>
      </c>
    </row>
    <row r="68" spans="2:9" ht="12">
      <c r="B68" s="145"/>
      <c r="C68" s="146" t="s">
        <v>293</v>
      </c>
      <c r="D68" s="105">
        <f>-SCOG!D61+-SCOG!D125</f>
        <v>0</v>
      </c>
      <c r="E68" s="105">
        <f>-SCOG!F61+-SCOG!F125</f>
        <v>0</v>
      </c>
      <c r="F68" s="105">
        <f t="shared" si="2"/>
        <v>0</v>
      </c>
      <c r="G68" s="105">
        <f>SCOG!H61+SCOG!H125+SCOG!I61+SCOG!I125+SCOG!J61+SCOG!J125</f>
        <v>0</v>
      </c>
      <c r="H68" s="105">
        <f>SCOG!J61+SCOG!J125</f>
        <v>0</v>
      </c>
      <c r="I68" s="105">
        <f t="shared" si="3"/>
        <v>0</v>
      </c>
    </row>
    <row r="69" spans="2:9" ht="12">
      <c r="B69" s="145"/>
      <c r="C69" s="146" t="s">
        <v>294</v>
      </c>
      <c r="D69" s="105">
        <f>-SCOG!D62+-SCOG!D126</f>
        <v>0</v>
      </c>
      <c r="E69" s="105">
        <f>-SCOG!F62+-SCOG!F126</f>
        <v>0</v>
      </c>
      <c r="F69" s="105">
        <f t="shared" si="2"/>
        <v>0</v>
      </c>
      <c r="G69" s="105">
        <f>SCOG!H62+SCOG!H126+SCOG!I62+SCOG!I126+SCOG!J62+SCOG!J126</f>
        <v>0</v>
      </c>
      <c r="H69" s="105">
        <f>SCOG!J62+SCOG!J126</f>
        <v>0</v>
      </c>
      <c r="I69" s="105">
        <f t="shared" si="3"/>
        <v>0</v>
      </c>
    </row>
    <row r="70" spans="2:9" ht="12">
      <c r="B70" s="145"/>
      <c r="C70" s="146" t="s">
        <v>295</v>
      </c>
      <c r="D70" s="105">
        <f>-SCOG!D63+-SCOG!D127</f>
        <v>0</v>
      </c>
      <c r="E70" s="105">
        <f>-SCOG!F63+-SCOG!F127</f>
        <v>0</v>
      </c>
      <c r="F70" s="105">
        <f t="shared" si="2"/>
        <v>0</v>
      </c>
      <c r="G70" s="105">
        <f>SCOG!H63+SCOG!H127+SCOG!I63+SCOG!I127+SCOG!J63+SCOG!J127</f>
        <v>0</v>
      </c>
      <c r="H70" s="105">
        <f>SCOG!J63+SCOG!J127</f>
        <v>0</v>
      </c>
      <c r="I70" s="105">
        <f t="shared" si="3"/>
        <v>0</v>
      </c>
    </row>
    <row r="71" spans="2:9" ht="12">
      <c r="B71" s="145"/>
      <c r="C71" s="146" t="s">
        <v>296</v>
      </c>
      <c r="D71" s="105">
        <f>-SCOG!D64+-SCOG!D128</f>
        <v>0</v>
      </c>
      <c r="E71" s="105">
        <f>-SCOG!F64+-SCOG!F128</f>
        <v>0</v>
      </c>
      <c r="F71" s="105">
        <f t="shared" si="2"/>
        <v>0</v>
      </c>
      <c r="G71" s="105">
        <f>SCOG!H64+SCOG!H128+SCOG!I64+SCOG!I128+SCOG!J64+SCOG!J128</f>
        <v>0</v>
      </c>
      <c r="H71" s="105">
        <f>SCOG!J64+SCOG!J128</f>
        <v>0</v>
      </c>
      <c r="I71" s="105">
        <f t="shared" si="3"/>
        <v>0</v>
      </c>
    </row>
    <row r="72" spans="2:9" ht="12">
      <c r="B72" s="730" t="s">
        <v>115</v>
      </c>
      <c r="C72" s="731"/>
      <c r="D72" s="337">
        <f>SUM(D73:D75)</f>
        <v>0</v>
      </c>
      <c r="E72" s="337">
        <f>SUM(E73:E75)</f>
        <v>0</v>
      </c>
      <c r="F72" s="337">
        <f>+D72+E72</f>
        <v>0</v>
      </c>
      <c r="G72" s="337">
        <f>SUM(G73:G75)</f>
        <v>0</v>
      </c>
      <c r="H72" s="337">
        <f>SUM(H73:H75)</f>
        <v>0</v>
      </c>
      <c r="I72" s="337">
        <f t="shared" si="3"/>
        <v>0</v>
      </c>
    </row>
    <row r="73" spans="2:9" ht="12">
      <c r="B73" s="145"/>
      <c r="C73" s="146" t="s">
        <v>125</v>
      </c>
      <c r="D73" s="105">
        <f>-SCOG!D65+-SCOG!D129</f>
        <v>0</v>
      </c>
      <c r="E73" s="105">
        <f>-SCOG!F65+-SCOG!F129</f>
        <v>0</v>
      </c>
      <c r="F73" s="105">
        <f t="shared" si="2"/>
        <v>0</v>
      </c>
      <c r="G73" s="105">
        <f>SCOG!H65+SCOG!H129+SCOG!I65+SCOG!I129+SCOG!J65+SCOG!J129</f>
        <v>0</v>
      </c>
      <c r="H73" s="105">
        <f>SCOG!J65+SCOG!J129</f>
        <v>0</v>
      </c>
      <c r="I73" s="105">
        <f t="shared" si="3"/>
        <v>0</v>
      </c>
    </row>
    <row r="74" spans="2:9" ht="12">
      <c r="B74" s="145"/>
      <c r="C74" s="146" t="s">
        <v>127</v>
      </c>
      <c r="D74" s="105">
        <f>-SCOG!D66+-SCOG!D130</f>
        <v>0</v>
      </c>
      <c r="E74" s="105">
        <f>-SCOG!F66+-SCOG!F130</f>
        <v>0</v>
      </c>
      <c r="F74" s="105">
        <f t="shared" si="2"/>
        <v>0</v>
      </c>
      <c r="G74" s="105">
        <f>SCOG!H66+SCOG!H130+SCOG!I66+SCOG!I130+SCOG!J66+SCOG!J130</f>
        <v>0</v>
      </c>
      <c r="H74" s="105">
        <f>SCOG!J66+SCOG!J130</f>
        <v>0</v>
      </c>
      <c r="I74" s="105">
        <f t="shared" si="3"/>
        <v>0</v>
      </c>
    </row>
    <row r="75" spans="2:9" ht="12">
      <c r="B75" s="145"/>
      <c r="C75" s="146" t="s">
        <v>129</v>
      </c>
      <c r="D75" s="105">
        <f>-SCOG!D67+-SCOG!D131</f>
        <v>0</v>
      </c>
      <c r="E75" s="105">
        <f>-SCOG!F67+-SCOG!F131</f>
        <v>0</v>
      </c>
      <c r="F75" s="105">
        <f>+D75+E75</f>
        <v>0</v>
      </c>
      <c r="G75" s="105">
        <f>SCOG!H67+SCOG!H131+SCOG!I67+SCOG!I131+SCOG!J67+SCOG!J131</f>
        <v>0</v>
      </c>
      <c r="H75" s="105">
        <f>SCOG!J67+SCOG!J131</f>
        <v>0</v>
      </c>
      <c r="I75" s="105">
        <f t="shared" si="3"/>
        <v>0</v>
      </c>
    </row>
    <row r="76" spans="2:9" ht="12">
      <c r="B76" s="730" t="s">
        <v>297</v>
      </c>
      <c r="C76" s="731"/>
      <c r="D76" s="337">
        <f>SUM(D77:D83)</f>
        <v>0</v>
      </c>
      <c r="E76" s="337">
        <f>SUM(E77:E83)</f>
        <v>6189268.41</v>
      </c>
      <c r="F76" s="337">
        <f>+D76+E76</f>
        <v>6189268.41</v>
      </c>
      <c r="G76" s="337">
        <f>SUM(G77:G83)</f>
        <v>6189268.41</v>
      </c>
      <c r="H76" s="337">
        <f>SUM(H77:H83)</f>
        <v>6189268.41</v>
      </c>
      <c r="I76" s="337">
        <f aca="true" t="shared" si="4" ref="I76:I83">+F76-G76</f>
        <v>0</v>
      </c>
    </row>
    <row r="77" spans="2:9" ht="12">
      <c r="B77" s="145"/>
      <c r="C77" s="146" t="s">
        <v>298</v>
      </c>
      <c r="D77" s="105">
        <f>-SCOG!D68+-SCOG!D132</f>
        <v>0</v>
      </c>
      <c r="E77" s="105">
        <f>-SCOG!F68+-SCOG!F132</f>
        <v>0</v>
      </c>
      <c r="F77" s="105">
        <f aca="true" t="shared" si="5" ref="F77:F83">+D77+E77</f>
        <v>0</v>
      </c>
      <c r="G77" s="105">
        <f>SCOG!H68+SCOG!H132+SCOG!I68+SCOG!I132+SCOG!J68+SCOG!J132</f>
        <v>0</v>
      </c>
      <c r="H77" s="105">
        <f>SCOG!J68+SCOG!J132</f>
        <v>0</v>
      </c>
      <c r="I77" s="105">
        <f t="shared" si="4"/>
        <v>0</v>
      </c>
    </row>
    <row r="78" spans="2:9" ht="12">
      <c r="B78" s="145"/>
      <c r="C78" s="146" t="s">
        <v>132</v>
      </c>
      <c r="D78" s="105">
        <f>-SCOG!D69+-SCOG!D133</f>
        <v>0</v>
      </c>
      <c r="E78" s="105">
        <f>-SCOG!F69+-SCOG!F133</f>
        <v>0</v>
      </c>
      <c r="F78" s="105">
        <f t="shared" si="5"/>
        <v>0</v>
      </c>
      <c r="G78" s="105">
        <f>SCOG!H69+SCOG!H133+SCOG!I69+SCOG!I133+SCOG!J69+SCOG!J133</f>
        <v>0</v>
      </c>
      <c r="H78" s="105">
        <f>SCOG!J69+SCOG!J133</f>
        <v>0</v>
      </c>
      <c r="I78" s="105">
        <f t="shared" si="4"/>
        <v>0</v>
      </c>
    </row>
    <row r="79" spans="2:9" ht="12">
      <c r="B79" s="145"/>
      <c r="C79" s="146" t="s">
        <v>133</v>
      </c>
      <c r="D79" s="105">
        <f>-SCOG!D70+-SCOG!D134</f>
        <v>0</v>
      </c>
      <c r="E79" s="105">
        <f>-SCOG!F70+-SCOG!F134</f>
        <v>0</v>
      </c>
      <c r="F79" s="105">
        <f t="shared" si="5"/>
        <v>0</v>
      </c>
      <c r="G79" s="105">
        <f>SCOG!H70+SCOG!H134+SCOG!I70+SCOG!I134+SCOG!J70+SCOG!J134</f>
        <v>0</v>
      </c>
      <c r="H79" s="105">
        <f>SCOG!J70+SCOG!J134</f>
        <v>0</v>
      </c>
      <c r="I79" s="105">
        <f t="shared" si="4"/>
        <v>0</v>
      </c>
    </row>
    <row r="80" spans="2:9" ht="12">
      <c r="B80" s="145"/>
      <c r="C80" s="146" t="s">
        <v>134</v>
      </c>
      <c r="D80" s="105">
        <f>-SCOG!D71+-SCOG!D135</f>
        <v>0</v>
      </c>
      <c r="E80" s="105">
        <f>-SCOG!F71+-SCOG!F135</f>
        <v>0</v>
      </c>
      <c r="F80" s="105">
        <f t="shared" si="5"/>
        <v>0</v>
      </c>
      <c r="G80" s="105">
        <f>SCOG!H71+SCOG!H135+SCOG!I71+SCOG!I135+SCOG!J71+SCOG!J135</f>
        <v>0</v>
      </c>
      <c r="H80" s="105">
        <f>SCOG!J71+SCOG!J135</f>
        <v>0</v>
      </c>
      <c r="I80" s="105">
        <f t="shared" si="4"/>
        <v>0</v>
      </c>
    </row>
    <row r="81" spans="2:9" ht="12">
      <c r="B81" s="145"/>
      <c r="C81" s="146" t="s">
        <v>135</v>
      </c>
      <c r="D81" s="105">
        <f>-SCOG!D72+-SCOG!D136</f>
        <v>0</v>
      </c>
      <c r="E81" s="105">
        <f>-SCOG!F72+-SCOG!F136</f>
        <v>0</v>
      </c>
      <c r="F81" s="105">
        <f t="shared" si="5"/>
        <v>0</v>
      </c>
      <c r="G81" s="105">
        <f>SCOG!H72+SCOG!H136+SCOG!I72+SCOG!I136+SCOG!J72+SCOG!J136</f>
        <v>0</v>
      </c>
      <c r="H81" s="105">
        <f>SCOG!J72+SCOG!J136</f>
        <v>0</v>
      </c>
      <c r="I81" s="105">
        <f t="shared" si="4"/>
        <v>0</v>
      </c>
    </row>
    <row r="82" spans="2:9" ht="12">
      <c r="B82" s="145"/>
      <c r="C82" s="146" t="s">
        <v>136</v>
      </c>
      <c r="D82" s="105">
        <f>-SCOG!D73+-SCOG!D137</f>
        <v>0</v>
      </c>
      <c r="E82" s="105">
        <f>-SCOG!F73+-SCOG!F137</f>
        <v>0</v>
      </c>
      <c r="F82" s="105">
        <f t="shared" si="5"/>
        <v>0</v>
      </c>
      <c r="G82" s="105">
        <f>SCOG!H73+SCOG!H137+SCOG!I73+SCOG!I137+SCOG!J73+SCOG!J137</f>
        <v>0</v>
      </c>
      <c r="H82" s="105">
        <f>SCOG!J73+SCOG!J137</f>
        <v>0</v>
      </c>
      <c r="I82" s="105">
        <f t="shared" si="4"/>
        <v>0</v>
      </c>
    </row>
    <row r="83" spans="2:9" ht="12">
      <c r="B83" s="145"/>
      <c r="C83" s="146" t="s">
        <v>299</v>
      </c>
      <c r="D83" s="105">
        <f>-SCOG!D74+-SCOG!D138</f>
        <v>0</v>
      </c>
      <c r="E83" s="105">
        <f>-SCOG!F74+-SCOG!F138</f>
        <v>6189268.41</v>
      </c>
      <c r="F83" s="105">
        <f t="shared" si="5"/>
        <v>6189268.41</v>
      </c>
      <c r="G83" s="105">
        <f>SCOG!H74+SCOG!H138+SCOG!I74+SCOG!I138+SCOG!J74+SCOG!J138</f>
        <v>6189268.41</v>
      </c>
      <c r="H83" s="105">
        <f>SCOG!J74+SCOG!J138</f>
        <v>6189268.41</v>
      </c>
      <c r="I83" s="105">
        <f t="shared" si="4"/>
        <v>0</v>
      </c>
    </row>
    <row r="84" spans="1:10" s="1" customFormat="1" ht="12">
      <c r="A84" s="124"/>
      <c r="B84" s="147"/>
      <c r="C84" s="148" t="s">
        <v>247</v>
      </c>
      <c r="D84" s="374">
        <f aca="true" t="shared" si="6" ref="D84:I84">+D12+D20+D30+D40+D50+D60+D64+D72+D76</f>
        <v>7312626534</v>
      </c>
      <c r="E84" s="374">
        <f t="shared" si="6"/>
        <v>432196369.45000005</v>
      </c>
      <c r="F84" s="374">
        <f t="shared" si="6"/>
        <v>7744822903.45</v>
      </c>
      <c r="G84" s="374">
        <f t="shared" si="6"/>
        <v>7741155917.039999</v>
      </c>
      <c r="H84" s="374">
        <f t="shared" si="6"/>
        <v>7739853909.259999</v>
      </c>
      <c r="I84" s="374">
        <f t="shared" si="6"/>
        <v>3666986.410000354</v>
      </c>
      <c r="J84" s="124"/>
    </row>
    <row r="85" spans="2:8" ht="12">
      <c r="B85" s="689"/>
      <c r="C85" s="689"/>
      <c r="D85" s="689"/>
      <c r="E85" s="689"/>
      <c r="F85" s="689"/>
      <c r="G85" s="689"/>
      <c r="H85" s="689"/>
    </row>
    <row r="86" spans="2:9" ht="52.5" customHeight="1" hidden="1">
      <c r="B86" s="712"/>
      <c r="C86" s="713"/>
      <c r="D86" s="713"/>
      <c r="E86" s="713"/>
      <c r="F86" s="713"/>
      <c r="G86" s="713"/>
      <c r="H86" s="713"/>
      <c r="I86" s="713"/>
    </row>
    <row r="87" spans="2:9" ht="12">
      <c r="B87" s="689"/>
      <c r="C87" s="689"/>
      <c r="D87" s="689"/>
      <c r="E87" s="689"/>
      <c r="F87" s="689"/>
      <c r="G87" s="689"/>
      <c r="H87" s="689"/>
      <c r="I87" s="143"/>
    </row>
    <row r="88" spans="2:9" ht="12">
      <c r="B88" s="329"/>
      <c r="C88" s="329"/>
      <c r="D88" s="329"/>
      <c r="E88" s="329"/>
      <c r="F88" s="329"/>
      <c r="G88" s="329"/>
      <c r="H88" s="329"/>
      <c r="I88" s="143"/>
    </row>
    <row r="89" spans="2:9" ht="12">
      <c r="B89" s="329"/>
      <c r="C89" s="329"/>
      <c r="D89" s="329"/>
      <c r="E89" s="329"/>
      <c r="F89" s="329"/>
      <c r="G89" s="329"/>
      <c r="H89" s="329"/>
      <c r="I89" s="143"/>
    </row>
    <row r="90" spans="1:10" s="194" customFormat="1" ht="12">
      <c r="A90" s="20"/>
      <c r="B90" s="568"/>
      <c r="C90" s="568"/>
      <c r="D90" s="568"/>
      <c r="E90" s="568"/>
      <c r="F90" s="568"/>
      <c r="G90" s="568"/>
      <c r="H90" s="568"/>
      <c r="I90" s="575"/>
      <c r="J90" s="20"/>
    </row>
    <row r="91" spans="1:10" s="194" customFormat="1" ht="12">
      <c r="A91" s="20"/>
      <c r="B91" s="568"/>
      <c r="C91" s="568"/>
      <c r="D91" s="568"/>
      <c r="E91" s="568"/>
      <c r="F91" s="568"/>
      <c r="G91" s="568"/>
      <c r="H91" s="568"/>
      <c r="I91" s="575"/>
      <c r="J91" s="20"/>
    </row>
    <row r="92" spans="1:10" s="194" customFormat="1" ht="12">
      <c r="A92" s="20"/>
      <c r="B92" s="568"/>
      <c r="C92" s="568"/>
      <c r="D92" s="568"/>
      <c r="E92" s="568"/>
      <c r="F92" s="568"/>
      <c r="G92" s="568"/>
      <c r="H92" s="568"/>
      <c r="I92" s="575"/>
      <c r="J92" s="20"/>
    </row>
    <row r="93" spans="1:10" s="194" customFormat="1" ht="12">
      <c r="A93" s="20"/>
      <c r="B93" s="568"/>
      <c r="C93" s="570"/>
      <c r="D93" s="570"/>
      <c r="E93" s="570"/>
      <c r="F93" s="570"/>
      <c r="G93" s="570"/>
      <c r="H93" s="570"/>
      <c r="I93" s="577"/>
      <c r="J93" s="20"/>
    </row>
    <row r="94" spans="1:10" s="194" customFormat="1" ht="12">
      <c r="A94" s="20"/>
      <c r="B94" s="568"/>
      <c r="C94" s="570"/>
      <c r="D94" s="570"/>
      <c r="E94" s="570"/>
      <c r="F94" s="570"/>
      <c r="G94" s="570"/>
      <c r="H94" s="570"/>
      <c r="I94" s="577"/>
      <c r="J94" s="20"/>
    </row>
    <row r="95" spans="1:10" s="194" customFormat="1" ht="12">
      <c r="A95" s="20"/>
      <c r="B95" s="568"/>
      <c r="C95" s="570"/>
      <c r="D95" s="570"/>
      <c r="E95" s="570"/>
      <c r="F95" s="570"/>
      <c r="G95" s="570"/>
      <c r="H95" s="570"/>
      <c r="I95" s="577"/>
      <c r="J95" s="20"/>
    </row>
    <row r="96" spans="1:10" s="194" customFormat="1" ht="15" customHeight="1">
      <c r="A96" s="20"/>
      <c r="C96" s="304"/>
      <c r="D96" s="577"/>
      <c r="E96" s="577"/>
      <c r="F96" s="721"/>
      <c r="G96" s="721"/>
      <c r="H96" s="721"/>
      <c r="I96" s="721"/>
      <c r="J96" s="20"/>
    </row>
    <row r="97" spans="1:10" s="194" customFormat="1" ht="15" customHeight="1">
      <c r="A97" s="20"/>
      <c r="C97" s="304"/>
      <c r="D97" s="577"/>
      <c r="E97" s="577"/>
      <c r="F97" s="721"/>
      <c r="G97" s="721"/>
      <c r="H97" s="721"/>
      <c r="I97" s="721"/>
      <c r="J97" s="20"/>
    </row>
    <row r="98" spans="1:10" s="194" customFormat="1" ht="12">
      <c r="A98" s="20"/>
      <c r="D98" s="575"/>
      <c r="E98" s="575"/>
      <c r="F98" s="575"/>
      <c r="G98" s="575"/>
      <c r="H98" s="575"/>
      <c r="I98" s="576"/>
      <c r="J98" s="20"/>
    </row>
    <row r="99" spans="1:10" s="194" customFormat="1" ht="12">
      <c r="A99" s="20"/>
      <c r="J99" s="20"/>
    </row>
  </sheetData>
  <sheetProtection password="88C8" sheet="1" objects="1" scenarios="1" selectLockedCells="1"/>
  <mergeCells count="23">
    <mergeCell ref="B72:C72"/>
    <mergeCell ref="B85:H85"/>
    <mergeCell ref="B87:H87"/>
    <mergeCell ref="F96:I96"/>
    <mergeCell ref="F97:I97"/>
    <mergeCell ref="B76:C76"/>
    <mergeCell ref="B86:I86"/>
    <mergeCell ref="B5:I5"/>
    <mergeCell ref="B64:C64"/>
    <mergeCell ref="B30:C30"/>
    <mergeCell ref="B40:C40"/>
    <mergeCell ref="B50:C50"/>
    <mergeCell ref="B60:C60"/>
    <mergeCell ref="B20:C20"/>
    <mergeCell ref="B2:I2"/>
    <mergeCell ref="B3:I3"/>
    <mergeCell ref="B4:I4"/>
    <mergeCell ref="B6:I6"/>
    <mergeCell ref="C7:I7"/>
    <mergeCell ref="B9:C11"/>
    <mergeCell ref="D9:H9"/>
    <mergeCell ref="I9:I10"/>
    <mergeCell ref="B12:C12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portrait" scale="63" r:id="rId1"/>
  <headerFooter>
    <oddFooter>&amp;C&amp;A&amp;RPágina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7"/>
  <sheetViews>
    <sheetView view="pageBreakPreview" zoomScaleNormal="80" zoomScaleSheetLayoutView="100" zoomScalePageLayoutView="0" workbookViewId="0" topLeftCell="A154">
      <selection activeCell="B2" sqref="B2:I2"/>
    </sheetView>
  </sheetViews>
  <sheetFormatPr defaultColWidth="11.421875" defaultRowHeight="15"/>
  <cols>
    <col min="1" max="1" width="3.140625" style="200" customWidth="1"/>
    <col min="2" max="2" width="25.8515625" style="275" customWidth="1"/>
    <col min="3" max="3" width="39.00390625" style="275" customWidth="1"/>
    <col min="4" max="4" width="17.8515625" style="202" customWidth="1"/>
    <col min="5" max="5" width="17.140625" style="202" customWidth="1"/>
    <col min="6" max="6" width="15.00390625" style="202" customWidth="1"/>
    <col min="7" max="7" width="17.00390625" style="202" customWidth="1"/>
    <col min="8" max="8" width="14.8515625" style="202" customWidth="1"/>
    <col min="9" max="9" width="13.8515625" style="202" customWidth="1"/>
    <col min="10" max="10" width="3.28125" style="200" customWidth="1"/>
    <col min="11" max="16384" width="11.421875" style="202" customWidth="1"/>
  </cols>
  <sheetData>
    <row r="1" spans="2:9" ht="12">
      <c r="B1" s="276"/>
      <c r="C1" s="276"/>
      <c r="D1" s="201"/>
      <c r="E1" s="201"/>
      <c r="F1" s="201"/>
      <c r="G1" s="201"/>
      <c r="H1" s="201"/>
      <c r="I1" s="201"/>
    </row>
    <row r="2" spans="2:9" ht="12">
      <c r="B2" s="679"/>
      <c r="C2" s="679"/>
      <c r="D2" s="679"/>
      <c r="E2" s="679"/>
      <c r="F2" s="679"/>
      <c r="G2" s="679"/>
      <c r="H2" s="679"/>
      <c r="I2" s="679"/>
    </row>
    <row r="3" spans="2:9" ht="12">
      <c r="B3" s="697" t="s">
        <v>628</v>
      </c>
      <c r="C3" s="697"/>
      <c r="D3" s="697"/>
      <c r="E3" s="697"/>
      <c r="F3" s="697"/>
      <c r="G3" s="697"/>
      <c r="H3" s="697"/>
      <c r="I3" s="697"/>
    </row>
    <row r="4" spans="2:9" ht="12">
      <c r="B4" s="758" t="s">
        <v>629</v>
      </c>
      <c r="C4" s="758"/>
      <c r="D4" s="758"/>
      <c r="E4" s="758"/>
      <c r="F4" s="758"/>
      <c r="G4" s="758"/>
      <c r="H4" s="758"/>
      <c r="I4" s="758"/>
    </row>
    <row r="5" spans="2:9" ht="12">
      <c r="B5" s="758" t="str">
        <f>"Del 1 de enero al "&amp;TEXT(INDEX(Periodos,ENTE!D18,1),"dd")&amp;" de "&amp;TEXT(INDEX(Periodos,ENTE!D18,1),"mmmm")&amp;" de "&amp;TEXT(INDEX(Periodos,ENTE!D18,1),"aaaa")&amp;""</f>
        <v>Del 1 de enero al 31 de diciembre de 2018</v>
      </c>
      <c r="C5" s="758"/>
      <c r="D5" s="758"/>
      <c r="E5" s="758"/>
      <c r="F5" s="758"/>
      <c r="G5" s="758"/>
      <c r="H5" s="758"/>
      <c r="I5" s="758"/>
    </row>
    <row r="6" spans="2:9" ht="12">
      <c r="B6" s="758" t="s">
        <v>91</v>
      </c>
      <c r="C6" s="758"/>
      <c r="D6" s="758"/>
      <c r="E6" s="758"/>
      <c r="F6" s="758"/>
      <c r="G6" s="758"/>
      <c r="H6" s="758"/>
      <c r="I6" s="758"/>
    </row>
    <row r="7" spans="2:9" ht="12">
      <c r="B7" s="375"/>
      <c r="C7" s="375"/>
      <c r="D7" s="23"/>
      <c r="E7" s="23"/>
      <c r="F7" s="23"/>
      <c r="G7" s="23"/>
      <c r="H7" s="23"/>
      <c r="I7" s="23"/>
    </row>
    <row r="8" spans="2:10" ht="12">
      <c r="B8" s="332" t="s">
        <v>4</v>
      </c>
      <c r="C8" s="705" t="str">
        <f>+ENTE!D8</f>
        <v>UNIDAD DE SERVICIOS PARA LA EDUCACION BASICA EN EL ESTADO DE QUERETARO</v>
      </c>
      <c r="D8" s="705"/>
      <c r="E8" s="705"/>
      <c r="F8" s="705"/>
      <c r="G8" s="705"/>
      <c r="H8" s="705"/>
      <c r="I8" s="271"/>
      <c r="J8" s="272"/>
    </row>
    <row r="9" spans="2:9" ht="12">
      <c r="B9" s="376"/>
      <c r="C9" s="376"/>
      <c r="D9" s="377"/>
      <c r="E9" s="377"/>
      <c r="F9" s="377"/>
      <c r="G9" s="377"/>
      <c r="H9" s="377"/>
      <c r="I9" s="377"/>
    </row>
    <row r="10" spans="2:9" ht="12">
      <c r="B10" s="759" t="s">
        <v>391</v>
      </c>
      <c r="C10" s="760"/>
      <c r="D10" s="754" t="s">
        <v>492</v>
      </c>
      <c r="E10" s="755"/>
      <c r="F10" s="755"/>
      <c r="G10" s="755"/>
      <c r="H10" s="755"/>
      <c r="I10" s="756" t="s">
        <v>635</v>
      </c>
    </row>
    <row r="11" spans="2:9" ht="27" customHeight="1">
      <c r="B11" s="761"/>
      <c r="C11" s="762"/>
      <c r="D11" s="378" t="s">
        <v>493</v>
      </c>
      <c r="E11" s="378" t="s">
        <v>243</v>
      </c>
      <c r="F11" s="335" t="s">
        <v>219</v>
      </c>
      <c r="G11" s="379" t="s">
        <v>220</v>
      </c>
      <c r="H11" s="379" t="s">
        <v>244</v>
      </c>
      <c r="I11" s="757"/>
    </row>
    <row r="12" spans="2:9" ht="12">
      <c r="B12" s="380"/>
      <c r="C12" s="376"/>
      <c r="D12" s="381"/>
      <c r="E12" s="381"/>
      <c r="F12" s="382"/>
      <c r="G12" s="383"/>
      <c r="H12" s="383"/>
      <c r="I12" s="383"/>
    </row>
    <row r="13" spans="2:9" ht="24">
      <c r="B13" s="384" t="s">
        <v>494</v>
      </c>
      <c r="C13" s="385"/>
      <c r="D13" s="386">
        <f>+D14+D22+D32+D42+D52+D62+D66+D75+D79</f>
        <v>2000000</v>
      </c>
      <c r="E13" s="386">
        <f>+E14+E22+E32+E42+E52+E62+E66+E75+E79</f>
        <v>2678647.33</v>
      </c>
      <c r="F13" s="387">
        <f>+F14+F22+F32+F42+F52+F62+F66+F75+F79</f>
        <v>4678647.33</v>
      </c>
      <c r="G13" s="388">
        <f>+G14+G22+G32+G42+G52+G62+G66+G75+G79</f>
        <v>3880151.34</v>
      </c>
      <c r="H13" s="388">
        <f>+H14+H22+H32+H42+H52+H62+H66+H75+H79</f>
        <v>3880151.34</v>
      </c>
      <c r="I13" s="388">
        <f>+F13-G13</f>
        <v>798495.9900000002</v>
      </c>
    </row>
    <row r="14" spans="1:10" s="341" customFormat="1" ht="12">
      <c r="A14" s="303"/>
      <c r="B14" s="747" t="s">
        <v>495</v>
      </c>
      <c r="C14" s="748"/>
      <c r="D14" s="389">
        <f>SUM(D15:D21)</f>
        <v>1000000</v>
      </c>
      <c r="E14" s="389">
        <f>SUM(E15:E21)</f>
        <v>0</v>
      </c>
      <c r="F14" s="390">
        <f>SUM(F15:F21)</f>
        <v>1000000</v>
      </c>
      <c r="G14" s="391">
        <f>SUM(G15:G21)</f>
        <v>994399.2700000001</v>
      </c>
      <c r="H14" s="390">
        <f>SUM(H15:H21)</f>
        <v>994399.2700000001</v>
      </c>
      <c r="I14" s="391">
        <f aca="true" t="shared" si="0" ref="I14:I46">+F14-G14</f>
        <v>5600.729999999865</v>
      </c>
      <c r="J14" s="303"/>
    </row>
    <row r="15" spans="2:9" ht="12">
      <c r="B15" s="392" t="s">
        <v>496</v>
      </c>
      <c r="C15" s="393"/>
      <c r="D15" s="394">
        <f>-SCOG!D12</f>
        <v>0</v>
      </c>
      <c r="E15" s="394">
        <f>-SCOG!F12</f>
        <v>0</v>
      </c>
      <c r="F15" s="395">
        <f aca="true" t="shared" si="1" ref="F15:F21">+D15+E15</f>
        <v>0</v>
      </c>
      <c r="G15" s="396">
        <f>+SCOG!H12+SCOG!I12+SCOG!J12</f>
        <v>0</v>
      </c>
      <c r="H15" s="395">
        <f>SCOG!J12</f>
        <v>0</v>
      </c>
      <c r="I15" s="397">
        <f t="shared" si="0"/>
        <v>0</v>
      </c>
    </row>
    <row r="16" spans="2:9" ht="12">
      <c r="B16" s="392" t="s">
        <v>497</v>
      </c>
      <c r="C16" s="393"/>
      <c r="D16" s="394">
        <f>-SCOG!D13</f>
        <v>1000000</v>
      </c>
      <c r="E16" s="394">
        <f>-SCOG!F13</f>
        <v>0</v>
      </c>
      <c r="F16" s="395">
        <f t="shared" si="1"/>
        <v>1000000</v>
      </c>
      <c r="G16" s="396">
        <f>+SCOG!H13+SCOG!I13+SCOG!J13</f>
        <v>994399.2700000001</v>
      </c>
      <c r="H16" s="395">
        <f>SCOG!J13</f>
        <v>994399.2700000001</v>
      </c>
      <c r="I16" s="397">
        <f t="shared" si="0"/>
        <v>5600.729999999865</v>
      </c>
    </row>
    <row r="17" spans="2:9" ht="12">
      <c r="B17" s="392" t="s">
        <v>498</v>
      </c>
      <c r="C17" s="393"/>
      <c r="D17" s="394">
        <f>-SCOG!D14</f>
        <v>0</v>
      </c>
      <c r="E17" s="394">
        <f>-SCOG!F14</f>
        <v>0</v>
      </c>
      <c r="F17" s="395">
        <f t="shared" si="1"/>
        <v>0</v>
      </c>
      <c r="G17" s="396">
        <f>+SCOG!H14+SCOG!I14+SCOG!J14</f>
        <v>0</v>
      </c>
      <c r="H17" s="395">
        <f>SCOG!J14</f>
        <v>0</v>
      </c>
      <c r="I17" s="397">
        <f t="shared" si="0"/>
        <v>0</v>
      </c>
    </row>
    <row r="18" spans="2:9" ht="12">
      <c r="B18" s="392" t="s">
        <v>499</v>
      </c>
      <c r="C18" s="393"/>
      <c r="D18" s="394">
        <f>-SCOG!D15</f>
        <v>0</v>
      </c>
      <c r="E18" s="394">
        <f>-SCOG!F15</f>
        <v>0</v>
      </c>
      <c r="F18" s="395">
        <f t="shared" si="1"/>
        <v>0</v>
      </c>
      <c r="G18" s="396">
        <f>+SCOG!H15+SCOG!I15+SCOG!J15</f>
        <v>0</v>
      </c>
      <c r="H18" s="395">
        <f>SCOG!J15</f>
        <v>0</v>
      </c>
      <c r="I18" s="397">
        <f t="shared" si="0"/>
        <v>0</v>
      </c>
    </row>
    <row r="19" spans="2:9" ht="12">
      <c r="B19" s="392" t="s">
        <v>500</v>
      </c>
      <c r="C19" s="393"/>
      <c r="D19" s="394">
        <f>-SCOG!D16</f>
        <v>0</v>
      </c>
      <c r="E19" s="394">
        <f>-SCOG!F16</f>
        <v>0</v>
      </c>
      <c r="F19" s="395">
        <f t="shared" si="1"/>
        <v>0</v>
      </c>
      <c r="G19" s="396">
        <f>+SCOG!H16+SCOG!I16+SCOG!J16</f>
        <v>0</v>
      </c>
      <c r="H19" s="395">
        <f>SCOG!J16</f>
        <v>0</v>
      </c>
      <c r="I19" s="397">
        <f t="shared" si="0"/>
        <v>0</v>
      </c>
    </row>
    <row r="20" spans="2:9" ht="12">
      <c r="B20" s="398" t="s">
        <v>501</v>
      </c>
      <c r="C20" s="399"/>
      <c r="D20" s="394">
        <f>-SCOG!D17</f>
        <v>0</v>
      </c>
      <c r="E20" s="394">
        <f>-SCOG!F17</f>
        <v>0</v>
      </c>
      <c r="F20" s="395">
        <f t="shared" si="1"/>
        <v>0</v>
      </c>
      <c r="G20" s="396">
        <f>+SCOG!H17+SCOG!I17+SCOG!J17</f>
        <v>0</v>
      </c>
      <c r="H20" s="395">
        <f>SCOG!J17</f>
        <v>0</v>
      </c>
      <c r="I20" s="397">
        <f t="shared" si="0"/>
        <v>0</v>
      </c>
    </row>
    <row r="21" spans="2:9" ht="12">
      <c r="B21" s="392" t="s">
        <v>502</v>
      </c>
      <c r="C21" s="393"/>
      <c r="D21" s="394">
        <f>-SCOG!D18</f>
        <v>0</v>
      </c>
      <c r="E21" s="394">
        <f>-SCOG!F18</f>
        <v>0</v>
      </c>
      <c r="F21" s="395">
        <f t="shared" si="1"/>
        <v>0</v>
      </c>
      <c r="G21" s="396">
        <f>+SCOG!H18+SCOG!I18+SCOG!J18</f>
        <v>0</v>
      </c>
      <c r="H21" s="395">
        <f>SCOG!J18</f>
        <v>0</v>
      </c>
      <c r="I21" s="397">
        <f t="shared" si="0"/>
        <v>0</v>
      </c>
    </row>
    <row r="22" spans="1:10" s="338" customFormat="1" ht="12">
      <c r="A22" s="303"/>
      <c r="B22" s="400" t="s">
        <v>503</v>
      </c>
      <c r="C22" s="401"/>
      <c r="D22" s="389">
        <f>SUM(D23:D31)</f>
        <v>0</v>
      </c>
      <c r="E22" s="389">
        <f>SUM(E23:E31)</f>
        <v>91698.48</v>
      </c>
      <c r="F22" s="390">
        <f>SUM(F23:F31)</f>
        <v>91698.48</v>
      </c>
      <c r="G22" s="391">
        <f>SUM(G23:G31)</f>
        <v>90492.28</v>
      </c>
      <c r="H22" s="390">
        <f>SUM(H23:H31)</f>
        <v>90492.28</v>
      </c>
      <c r="I22" s="391">
        <f>+F22-G22</f>
        <v>1206.199999999997</v>
      </c>
      <c r="J22" s="303"/>
    </row>
    <row r="23" spans="2:9" ht="12">
      <c r="B23" s="392" t="s">
        <v>504</v>
      </c>
      <c r="C23" s="393"/>
      <c r="D23" s="394">
        <f>-SCOG!D19</f>
        <v>0</v>
      </c>
      <c r="E23" s="394">
        <f>-SCOG!F19</f>
        <v>20112.08</v>
      </c>
      <c r="F23" s="395">
        <f aca="true" t="shared" si="2" ref="F23:F31">+D23+E23</f>
        <v>20112.08</v>
      </c>
      <c r="G23" s="396">
        <f>+SCOG!H19+SCOG!I19+SCOG!J19</f>
        <v>19793.08</v>
      </c>
      <c r="H23" s="395">
        <f>SCOG!J19</f>
        <v>19793.08</v>
      </c>
      <c r="I23" s="397">
        <f t="shared" si="0"/>
        <v>319</v>
      </c>
    </row>
    <row r="24" spans="2:9" ht="12">
      <c r="B24" s="392" t="s">
        <v>505</v>
      </c>
      <c r="C24" s="393"/>
      <c r="D24" s="394">
        <f>-SCOG!D20</f>
        <v>0</v>
      </c>
      <c r="E24" s="394">
        <f>-SCOG!F20</f>
        <v>4176</v>
      </c>
      <c r="F24" s="395">
        <f t="shared" si="2"/>
        <v>4176</v>
      </c>
      <c r="G24" s="396">
        <f>+SCOG!H20+SCOG!I20+SCOG!J20</f>
        <v>4176</v>
      </c>
      <c r="H24" s="395">
        <f>SCOG!J20</f>
        <v>4176</v>
      </c>
      <c r="I24" s="397">
        <f t="shared" si="0"/>
        <v>0</v>
      </c>
    </row>
    <row r="25" spans="2:9" ht="12">
      <c r="B25" s="741" t="s">
        <v>506</v>
      </c>
      <c r="C25" s="742"/>
      <c r="D25" s="394">
        <f>-SCOG!D21</f>
        <v>0</v>
      </c>
      <c r="E25" s="394">
        <f>-SCOG!F21</f>
        <v>0</v>
      </c>
      <c r="F25" s="395">
        <f t="shared" si="2"/>
        <v>0</v>
      </c>
      <c r="G25" s="396">
        <f>+SCOG!H21+SCOG!I21+SCOG!J21</f>
        <v>0</v>
      </c>
      <c r="H25" s="395">
        <f>SCOG!J21</f>
        <v>0</v>
      </c>
      <c r="I25" s="397">
        <f t="shared" si="0"/>
        <v>0</v>
      </c>
    </row>
    <row r="26" spans="2:9" ht="12">
      <c r="B26" s="392" t="s">
        <v>507</v>
      </c>
      <c r="C26" s="393"/>
      <c r="D26" s="394">
        <f>-SCOG!D22</f>
        <v>0</v>
      </c>
      <c r="E26" s="394">
        <f>-SCOG!F22</f>
        <v>67410.4</v>
      </c>
      <c r="F26" s="395">
        <f t="shared" si="2"/>
        <v>67410.4</v>
      </c>
      <c r="G26" s="396">
        <f>+SCOG!H22+SCOG!I22+SCOG!J22</f>
        <v>66523.2</v>
      </c>
      <c r="H26" s="395">
        <f>SCOG!J22</f>
        <v>66523.2</v>
      </c>
      <c r="I26" s="397">
        <f t="shared" si="0"/>
        <v>887.1999999999971</v>
      </c>
    </row>
    <row r="27" spans="2:9" ht="12">
      <c r="B27" s="741" t="s">
        <v>508</v>
      </c>
      <c r="C27" s="742"/>
      <c r="D27" s="394">
        <f>-SCOG!D23</f>
        <v>0</v>
      </c>
      <c r="E27" s="394">
        <f>-SCOG!F23</f>
        <v>0</v>
      </c>
      <c r="F27" s="395">
        <f t="shared" si="2"/>
        <v>0</v>
      </c>
      <c r="G27" s="396">
        <f>+SCOG!H23+SCOG!I23+SCOG!J23</f>
        <v>0</v>
      </c>
      <c r="H27" s="395">
        <f>SCOG!J23</f>
        <v>0</v>
      </c>
      <c r="I27" s="397">
        <f t="shared" si="0"/>
        <v>0</v>
      </c>
    </row>
    <row r="28" spans="2:9" ht="12">
      <c r="B28" s="392" t="s">
        <v>509</v>
      </c>
      <c r="C28" s="393"/>
      <c r="D28" s="394">
        <f>-SCOG!D24</f>
        <v>0</v>
      </c>
      <c r="E28" s="394">
        <f>-SCOG!F24</f>
        <v>0</v>
      </c>
      <c r="F28" s="395">
        <f t="shared" si="2"/>
        <v>0</v>
      </c>
      <c r="G28" s="396">
        <f>+SCOG!H24+SCOG!I24+SCOG!J24</f>
        <v>0</v>
      </c>
      <c r="H28" s="395">
        <f>SCOG!J24</f>
        <v>0</v>
      </c>
      <c r="I28" s="397">
        <f t="shared" si="0"/>
        <v>0</v>
      </c>
    </row>
    <row r="29" spans="2:9" ht="12">
      <c r="B29" s="741" t="s">
        <v>510</v>
      </c>
      <c r="C29" s="742"/>
      <c r="D29" s="394">
        <f>-SCOG!D25</f>
        <v>0</v>
      </c>
      <c r="E29" s="394">
        <f>-SCOG!F25</f>
        <v>0</v>
      </c>
      <c r="F29" s="395">
        <f t="shared" si="2"/>
        <v>0</v>
      </c>
      <c r="G29" s="396">
        <f>+SCOG!H25+SCOG!I25+SCOG!J25</f>
        <v>0</v>
      </c>
      <c r="H29" s="395">
        <f>SCOG!J25</f>
        <v>0</v>
      </c>
      <c r="I29" s="397">
        <f t="shared" si="0"/>
        <v>0</v>
      </c>
    </row>
    <row r="30" spans="2:9" ht="12">
      <c r="B30" s="392" t="s">
        <v>511</v>
      </c>
      <c r="C30" s="393"/>
      <c r="D30" s="394">
        <f>-SCOG!D26</f>
        <v>0</v>
      </c>
      <c r="E30" s="394">
        <f>-SCOG!F26</f>
        <v>0</v>
      </c>
      <c r="F30" s="395">
        <f t="shared" si="2"/>
        <v>0</v>
      </c>
      <c r="G30" s="396">
        <f>+SCOG!H26+SCOG!I26+SCOG!J26</f>
        <v>0</v>
      </c>
      <c r="H30" s="395">
        <f>SCOG!J26</f>
        <v>0</v>
      </c>
      <c r="I30" s="397">
        <f t="shared" si="0"/>
        <v>0</v>
      </c>
    </row>
    <row r="31" spans="2:9" ht="12">
      <c r="B31" s="392" t="s">
        <v>512</v>
      </c>
      <c r="C31" s="393"/>
      <c r="D31" s="394">
        <f>-SCOG!D27</f>
        <v>0</v>
      </c>
      <c r="E31" s="394">
        <f>-SCOG!F27</f>
        <v>0</v>
      </c>
      <c r="F31" s="395">
        <f t="shared" si="2"/>
        <v>0</v>
      </c>
      <c r="G31" s="396">
        <f>+SCOG!H27+SCOG!I27+SCOG!J27</f>
        <v>0</v>
      </c>
      <c r="H31" s="395">
        <f>SCOG!J27</f>
        <v>0</v>
      </c>
      <c r="I31" s="397">
        <f t="shared" si="0"/>
        <v>0</v>
      </c>
    </row>
    <row r="32" spans="1:10" s="338" customFormat="1" ht="12">
      <c r="A32" s="303"/>
      <c r="B32" s="400" t="s">
        <v>513</v>
      </c>
      <c r="C32" s="401"/>
      <c r="D32" s="389">
        <f>SUM(D33:D41)</f>
        <v>16800</v>
      </c>
      <c r="E32" s="389">
        <f>SUM(E33:E41)</f>
        <v>1511342.22</v>
      </c>
      <c r="F32" s="390">
        <f>SUM(F33:F41)</f>
        <v>1528142.22</v>
      </c>
      <c r="G32" s="391">
        <f>SUM(G33:G41)</f>
        <v>1392207.39</v>
      </c>
      <c r="H32" s="390">
        <f>SUM(H33:H41)</f>
        <v>1392207.39</v>
      </c>
      <c r="I32" s="391">
        <f t="shared" si="0"/>
        <v>135934.83000000007</v>
      </c>
      <c r="J32" s="303"/>
    </row>
    <row r="33" spans="2:9" ht="12">
      <c r="B33" s="392" t="s">
        <v>514</v>
      </c>
      <c r="C33" s="393"/>
      <c r="D33" s="394">
        <f>-SCOG!D28</f>
        <v>0</v>
      </c>
      <c r="E33" s="394">
        <f>-SCOG!F28</f>
        <v>6892.69</v>
      </c>
      <c r="F33" s="395">
        <f aca="true" t="shared" si="3" ref="F33:F41">+D33+E33</f>
        <v>6892.69</v>
      </c>
      <c r="G33" s="396">
        <f>+SCOG!H28+SCOG!I28+SCOG!J28</f>
        <v>6892.6900000000005</v>
      </c>
      <c r="H33" s="395">
        <f>SCOG!J28</f>
        <v>6892.6900000000005</v>
      </c>
      <c r="I33" s="397">
        <f t="shared" si="0"/>
        <v>0</v>
      </c>
    </row>
    <row r="34" spans="2:9" ht="12">
      <c r="B34" s="741" t="s">
        <v>515</v>
      </c>
      <c r="C34" s="742"/>
      <c r="D34" s="394">
        <f>-SCOG!D29</f>
        <v>0</v>
      </c>
      <c r="E34" s="394">
        <f>-SCOG!F29</f>
        <v>1298119.06</v>
      </c>
      <c r="F34" s="395">
        <f t="shared" si="3"/>
        <v>1298119.06</v>
      </c>
      <c r="G34" s="396">
        <f>+SCOG!H29+SCOG!I29+SCOG!J29</f>
        <v>1272889.06</v>
      </c>
      <c r="H34" s="395">
        <f>SCOG!J29</f>
        <v>1272889.06</v>
      </c>
      <c r="I34" s="397">
        <f t="shared" si="0"/>
        <v>25230</v>
      </c>
    </row>
    <row r="35" spans="2:9" ht="12">
      <c r="B35" s="392" t="s">
        <v>516</v>
      </c>
      <c r="C35" s="393"/>
      <c r="D35" s="394">
        <f>-SCOG!D30</f>
        <v>0</v>
      </c>
      <c r="E35" s="394">
        <f>-SCOG!F30</f>
        <v>77800</v>
      </c>
      <c r="F35" s="395">
        <f t="shared" si="3"/>
        <v>77800</v>
      </c>
      <c r="G35" s="396">
        <f>+SCOG!H30+SCOG!I30+SCOG!J30</f>
        <v>77800</v>
      </c>
      <c r="H35" s="395">
        <f>SCOG!J30</f>
        <v>77800</v>
      </c>
      <c r="I35" s="397">
        <f t="shared" si="0"/>
        <v>0</v>
      </c>
    </row>
    <row r="36" spans="2:9" ht="12">
      <c r="B36" s="392" t="s">
        <v>517</v>
      </c>
      <c r="C36" s="393"/>
      <c r="D36" s="394">
        <f>-SCOG!D31</f>
        <v>0</v>
      </c>
      <c r="E36" s="394">
        <f>-SCOG!F31</f>
        <v>110622.42</v>
      </c>
      <c r="F36" s="395">
        <f t="shared" si="3"/>
        <v>110622.42</v>
      </c>
      <c r="G36" s="396">
        <f>+SCOG!H31+SCOG!I31+SCOG!J31</f>
        <v>68.64</v>
      </c>
      <c r="H36" s="395">
        <f>SCOG!J31</f>
        <v>68.64</v>
      </c>
      <c r="I36" s="397">
        <f t="shared" si="0"/>
        <v>110553.78</v>
      </c>
    </row>
    <row r="37" spans="2:9" ht="12">
      <c r="B37" s="392" t="s">
        <v>518</v>
      </c>
      <c r="C37" s="393"/>
      <c r="D37" s="394">
        <f>-SCOG!D32</f>
        <v>0</v>
      </c>
      <c r="E37" s="394">
        <f>-SCOG!F32</f>
        <v>0</v>
      </c>
      <c r="F37" s="395">
        <f t="shared" si="3"/>
        <v>0</v>
      </c>
      <c r="G37" s="396">
        <f>+SCOG!H32+SCOG!I32+SCOG!J32</f>
        <v>0</v>
      </c>
      <c r="H37" s="395">
        <f>SCOG!J32</f>
        <v>0</v>
      </c>
      <c r="I37" s="397">
        <f t="shared" si="0"/>
        <v>0</v>
      </c>
    </row>
    <row r="38" spans="2:9" ht="12">
      <c r="B38" s="392" t="s">
        <v>519</v>
      </c>
      <c r="C38" s="393"/>
      <c r="D38" s="394">
        <f>-SCOG!D33</f>
        <v>0</v>
      </c>
      <c r="E38" s="394">
        <f>-SCOG!F33</f>
        <v>0</v>
      </c>
      <c r="F38" s="395">
        <f t="shared" si="3"/>
        <v>0</v>
      </c>
      <c r="G38" s="396">
        <f>+SCOG!H33+SCOG!I33+SCOG!J33</f>
        <v>0</v>
      </c>
      <c r="H38" s="395">
        <f>SCOG!J33</f>
        <v>0</v>
      </c>
      <c r="I38" s="397">
        <f t="shared" si="0"/>
        <v>0</v>
      </c>
    </row>
    <row r="39" spans="2:9" ht="12">
      <c r="B39" s="392" t="s">
        <v>520</v>
      </c>
      <c r="C39" s="393"/>
      <c r="D39" s="394">
        <f>-SCOG!D34</f>
        <v>0</v>
      </c>
      <c r="E39" s="394">
        <f>-SCOG!F34</f>
        <v>0</v>
      </c>
      <c r="F39" s="395">
        <f t="shared" si="3"/>
        <v>0</v>
      </c>
      <c r="G39" s="396">
        <f>+SCOG!H34+SCOG!I34+SCOG!J34</f>
        <v>0</v>
      </c>
      <c r="H39" s="395">
        <f>SCOG!J34</f>
        <v>0</v>
      </c>
      <c r="I39" s="397">
        <f t="shared" si="0"/>
        <v>0</v>
      </c>
    </row>
    <row r="40" spans="2:9" ht="12">
      <c r="B40" s="392" t="s">
        <v>521</v>
      </c>
      <c r="C40" s="393"/>
      <c r="D40" s="394">
        <f>-SCOG!D35</f>
        <v>0</v>
      </c>
      <c r="E40" s="394">
        <f>-SCOG!F35</f>
        <v>13800</v>
      </c>
      <c r="F40" s="395">
        <f t="shared" si="3"/>
        <v>13800</v>
      </c>
      <c r="G40" s="396">
        <f>+SCOG!H35+SCOG!I35+SCOG!J35</f>
        <v>13700</v>
      </c>
      <c r="H40" s="395">
        <f>SCOG!J35</f>
        <v>13700</v>
      </c>
      <c r="I40" s="397">
        <f t="shared" si="0"/>
        <v>100</v>
      </c>
    </row>
    <row r="41" spans="2:9" ht="12">
      <c r="B41" s="392" t="s">
        <v>522</v>
      </c>
      <c r="C41" s="393"/>
      <c r="D41" s="394">
        <f>-SCOG!D36</f>
        <v>16800</v>
      </c>
      <c r="E41" s="394">
        <f>-SCOG!F36</f>
        <v>4108.05</v>
      </c>
      <c r="F41" s="395">
        <f t="shared" si="3"/>
        <v>20908.05</v>
      </c>
      <c r="G41" s="396">
        <f>+SCOG!H36+SCOG!I36+SCOG!J36</f>
        <v>20857</v>
      </c>
      <c r="H41" s="395">
        <f>SCOG!J36</f>
        <v>20857</v>
      </c>
      <c r="I41" s="397">
        <f t="shared" si="0"/>
        <v>51.04999999999927</v>
      </c>
    </row>
    <row r="42" spans="1:10" s="338" customFormat="1" ht="24" customHeight="1">
      <c r="A42" s="303"/>
      <c r="B42" s="747" t="s">
        <v>641</v>
      </c>
      <c r="C42" s="748"/>
      <c r="D42" s="402">
        <f>+D43+D44+D45+D46+D47+D48+D49+D50+D51</f>
        <v>0</v>
      </c>
      <c r="E42" s="402">
        <f>+E43+E44+E45+E46+E47+E48+E49+E50+E51</f>
        <v>0</v>
      </c>
      <c r="F42" s="403">
        <f>+F43+F44+F45+F46+F47+F48+F49+F50+F51</f>
        <v>0</v>
      </c>
      <c r="G42" s="403">
        <f>+G43+G44+G45+G46+G47+G48+G49+G50+G51</f>
        <v>0</v>
      </c>
      <c r="H42" s="403">
        <f>+H43+H44+H45+H46+H47+H48+H49+H50+H51</f>
        <v>0</v>
      </c>
      <c r="I42" s="391">
        <f>+F42-G42</f>
        <v>0</v>
      </c>
      <c r="J42" s="303"/>
    </row>
    <row r="43" spans="2:9" ht="12">
      <c r="B43" s="392" t="s">
        <v>523</v>
      </c>
      <c r="C43" s="393"/>
      <c r="D43" s="394">
        <f>-SCOG!D37</f>
        <v>0</v>
      </c>
      <c r="E43" s="394">
        <f>-SCOG!F37</f>
        <v>0</v>
      </c>
      <c r="F43" s="395">
        <f aca="true" t="shared" si="4" ref="F43:F51">+D43+E43</f>
        <v>0</v>
      </c>
      <c r="G43" s="396">
        <f>+SCOG!H37+SCOG!I37+SCOG!J37</f>
        <v>0</v>
      </c>
      <c r="H43" s="395">
        <f>SCOG!J37</f>
        <v>0</v>
      </c>
      <c r="I43" s="397">
        <f t="shared" si="0"/>
        <v>0</v>
      </c>
    </row>
    <row r="44" spans="2:9" ht="12">
      <c r="B44" s="392" t="s">
        <v>524</v>
      </c>
      <c r="C44" s="393"/>
      <c r="D44" s="394">
        <f>-SCOG!D38</f>
        <v>0</v>
      </c>
      <c r="E44" s="394">
        <f>-SCOG!F38</f>
        <v>0</v>
      </c>
      <c r="F44" s="395">
        <f t="shared" si="4"/>
        <v>0</v>
      </c>
      <c r="G44" s="396">
        <f>+SCOG!H38+SCOG!I38+SCOG!J38</f>
        <v>0</v>
      </c>
      <c r="H44" s="395">
        <f>SCOG!J38</f>
        <v>0</v>
      </c>
      <c r="I44" s="397">
        <f t="shared" si="0"/>
        <v>0</v>
      </c>
    </row>
    <row r="45" spans="2:9" ht="12">
      <c r="B45" s="392" t="s">
        <v>525</v>
      </c>
      <c r="C45" s="393"/>
      <c r="D45" s="394">
        <f>-SCOG!D39</f>
        <v>0</v>
      </c>
      <c r="E45" s="394">
        <f>-SCOG!F39</f>
        <v>0</v>
      </c>
      <c r="F45" s="395">
        <f t="shared" si="4"/>
        <v>0</v>
      </c>
      <c r="G45" s="396">
        <f>+SCOG!H39+SCOG!I39+SCOG!J39</f>
        <v>0</v>
      </c>
      <c r="H45" s="395">
        <f>SCOG!J39</f>
        <v>0</v>
      </c>
      <c r="I45" s="397">
        <f t="shared" si="0"/>
        <v>0</v>
      </c>
    </row>
    <row r="46" spans="2:9" ht="12">
      <c r="B46" s="392" t="s">
        <v>526</v>
      </c>
      <c r="C46" s="393"/>
      <c r="D46" s="394">
        <f>-SCOG!D40</f>
        <v>0</v>
      </c>
      <c r="E46" s="394">
        <f>-SCOG!F40</f>
        <v>0</v>
      </c>
      <c r="F46" s="395">
        <f t="shared" si="4"/>
        <v>0</v>
      </c>
      <c r="G46" s="396">
        <f>+SCOG!H40+SCOG!I40+SCOG!J40</f>
        <v>0</v>
      </c>
      <c r="H46" s="395">
        <f>SCOG!J40</f>
        <v>0</v>
      </c>
      <c r="I46" s="397">
        <f t="shared" si="0"/>
        <v>0</v>
      </c>
    </row>
    <row r="47" spans="2:9" ht="12">
      <c r="B47" s="392" t="s">
        <v>527</v>
      </c>
      <c r="C47" s="393"/>
      <c r="D47" s="394">
        <f>-SCOG!D41</f>
        <v>0</v>
      </c>
      <c r="E47" s="394">
        <f>-SCOG!F41</f>
        <v>0</v>
      </c>
      <c r="F47" s="395">
        <f t="shared" si="4"/>
        <v>0</v>
      </c>
      <c r="G47" s="396">
        <f>+SCOG!H41+SCOG!I41+SCOG!J41</f>
        <v>0</v>
      </c>
      <c r="H47" s="395">
        <f>SCOG!J41</f>
        <v>0</v>
      </c>
      <c r="I47" s="397">
        <f aca="true" t="shared" si="5" ref="I47:I86">+F47-G47</f>
        <v>0</v>
      </c>
    </row>
    <row r="48" spans="2:9" ht="12">
      <c r="B48" s="392" t="s">
        <v>528</v>
      </c>
      <c r="C48" s="393"/>
      <c r="D48" s="394">
        <f>-SCOG!D42</f>
        <v>0</v>
      </c>
      <c r="E48" s="394">
        <f>-SCOG!F42</f>
        <v>0</v>
      </c>
      <c r="F48" s="395">
        <f t="shared" si="4"/>
        <v>0</v>
      </c>
      <c r="G48" s="396">
        <f>+SCOG!H42+SCOG!I42+SCOG!J42</f>
        <v>0</v>
      </c>
      <c r="H48" s="395">
        <f>SCOG!J42</f>
        <v>0</v>
      </c>
      <c r="I48" s="397">
        <f t="shared" si="5"/>
        <v>0</v>
      </c>
    </row>
    <row r="49" spans="2:9" ht="12">
      <c r="B49" s="392" t="s">
        <v>529</v>
      </c>
      <c r="C49" s="393"/>
      <c r="D49" s="394">
        <f>-SCOG!D43</f>
        <v>0</v>
      </c>
      <c r="E49" s="394">
        <f>-SCOG!F43</f>
        <v>0</v>
      </c>
      <c r="F49" s="395">
        <f t="shared" si="4"/>
        <v>0</v>
      </c>
      <c r="G49" s="396">
        <f>+SCOG!H43+SCOG!I43+SCOG!J43</f>
        <v>0</v>
      </c>
      <c r="H49" s="395">
        <f>SCOG!J43</f>
        <v>0</v>
      </c>
      <c r="I49" s="397">
        <f t="shared" si="5"/>
        <v>0</v>
      </c>
    </row>
    <row r="50" spans="2:9" ht="12">
      <c r="B50" s="392" t="s">
        <v>530</v>
      </c>
      <c r="C50" s="393"/>
      <c r="D50" s="394">
        <f>-SCOG!D44</f>
        <v>0</v>
      </c>
      <c r="E50" s="394">
        <f>-SCOG!F44</f>
        <v>0</v>
      </c>
      <c r="F50" s="395">
        <f t="shared" si="4"/>
        <v>0</v>
      </c>
      <c r="G50" s="396">
        <f>+SCOG!H44+SCOG!I44+SCOG!J44</f>
        <v>0</v>
      </c>
      <c r="H50" s="395">
        <f>SCOG!J44</f>
        <v>0</v>
      </c>
      <c r="I50" s="397">
        <f t="shared" si="5"/>
        <v>0</v>
      </c>
    </row>
    <row r="51" spans="2:9" ht="12">
      <c r="B51" s="392" t="s">
        <v>531</v>
      </c>
      <c r="C51" s="393"/>
      <c r="D51" s="394">
        <f>-SCOG!D45</f>
        <v>0</v>
      </c>
      <c r="E51" s="394">
        <f>-SCOG!F45</f>
        <v>0</v>
      </c>
      <c r="F51" s="395">
        <f t="shared" si="4"/>
        <v>0</v>
      </c>
      <c r="G51" s="396">
        <f>+SCOG!H45+SCOG!I45+SCOG!J45</f>
        <v>0</v>
      </c>
      <c r="H51" s="395">
        <f>SCOG!J45</f>
        <v>0</v>
      </c>
      <c r="I51" s="397">
        <f t="shared" si="5"/>
        <v>0</v>
      </c>
    </row>
    <row r="52" spans="1:10" s="338" customFormat="1" ht="12">
      <c r="A52" s="303"/>
      <c r="B52" s="400" t="s">
        <v>642</v>
      </c>
      <c r="C52" s="401"/>
      <c r="D52" s="405">
        <f>SUM(D53:D61)</f>
        <v>983200</v>
      </c>
      <c r="E52" s="405">
        <f>SUM(E53:E61)</f>
        <v>1075606.63</v>
      </c>
      <c r="F52" s="406">
        <f>SUM(F53:F61)</f>
        <v>2058806.63</v>
      </c>
      <c r="G52" s="407">
        <f>SUM(G53:G61)</f>
        <v>1403052.4</v>
      </c>
      <c r="H52" s="406">
        <f>SUM(H53:H61)</f>
        <v>1403052.4</v>
      </c>
      <c r="I52" s="391">
        <f t="shared" si="5"/>
        <v>655754.23</v>
      </c>
      <c r="J52" s="303"/>
    </row>
    <row r="53" spans="2:9" ht="12">
      <c r="B53" s="741" t="s">
        <v>532</v>
      </c>
      <c r="C53" s="742"/>
      <c r="D53" s="394">
        <f>-SCOG!D46</f>
        <v>183200</v>
      </c>
      <c r="E53" s="394">
        <f>-SCOG!F46</f>
        <v>34141.81</v>
      </c>
      <c r="F53" s="395">
        <f aca="true" t="shared" si="6" ref="F53:F61">+D53+E53</f>
        <v>217341.81</v>
      </c>
      <c r="G53" s="396">
        <f>+SCOG!H46+SCOG!I46+SCOG!J46</f>
        <v>217305.4</v>
      </c>
      <c r="H53" s="395">
        <f>SCOG!J46</f>
        <v>217305.4</v>
      </c>
      <c r="I53" s="397">
        <f t="shared" si="5"/>
        <v>36.41000000000349</v>
      </c>
    </row>
    <row r="54" spans="2:9" ht="12">
      <c r="B54" s="392" t="s">
        <v>533</v>
      </c>
      <c r="C54" s="393"/>
      <c r="D54" s="394">
        <f>-SCOG!D47</f>
        <v>0</v>
      </c>
      <c r="E54" s="394">
        <f>-SCOG!F47</f>
        <v>50792</v>
      </c>
      <c r="F54" s="395">
        <f t="shared" si="6"/>
        <v>50792</v>
      </c>
      <c r="G54" s="396">
        <f>+SCOG!H47+SCOG!I47+SCOG!J47</f>
        <v>45778</v>
      </c>
      <c r="H54" s="395">
        <f>SCOG!J47</f>
        <v>45778</v>
      </c>
      <c r="I54" s="397">
        <f t="shared" si="5"/>
        <v>5014</v>
      </c>
    </row>
    <row r="55" spans="2:9" ht="12">
      <c r="B55" s="392" t="s">
        <v>534</v>
      </c>
      <c r="C55" s="393"/>
      <c r="D55" s="394">
        <f>-SCOG!D48</f>
        <v>0</v>
      </c>
      <c r="E55" s="394">
        <f>-SCOG!F48</f>
        <v>0</v>
      </c>
      <c r="F55" s="395">
        <f t="shared" si="6"/>
        <v>0</v>
      </c>
      <c r="G55" s="396">
        <f>+SCOG!H48+SCOG!I48+SCOG!J48</f>
        <v>0</v>
      </c>
      <c r="H55" s="395">
        <f>SCOG!J48</f>
        <v>0</v>
      </c>
      <c r="I55" s="397">
        <f t="shared" si="5"/>
        <v>0</v>
      </c>
    </row>
    <row r="56" spans="2:9" ht="12">
      <c r="B56" s="741" t="s">
        <v>535</v>
      </c>
      <c r="C56" s="742"/>
      <c r="D56" s="394">
        <f>-SCOG!D49</f>
        <v>800000</v>
      </c>
      <c r="E56" s="394">
        <f>-SCOG!F49</f>
        <v>990672.82</v>
      </c>
      <c r="F56" s="395">
        <f t="shared" si="6"/>
        <v>1790672.8199999998</v>
      </c>
      <c r="G56" s="396">
        <f>+SCOG!H49+SCOG!I49+SCOG!J49</f>
        <v>1139969</v>
      </c>
      <c r="H56" s="395">
        <f>SCOG!J49</f>
        <v>1139969</v>
      </c>
      <c r="I56" s="397">
        <f t="shared" si="5"/>
        <v>650703.8199999998</v>
      </c>
    </row>
    <row r="57" spans="2:9" ht="12">
      <c r="B57" s="741" t="s">
        <v>536</v>
      </c>
      <c r="C57" s="742"/>
      <c r="D57" s="394">
        <f>-SCOG!D50</f>
        <v>0</v>
      </c>
      <c r="E57" s="394">
        <f>-SCOG!F50</f>
        <v>0</v>
      </c>
      <c r="F57" s="395">
        <f t="shared" si="6"/>
        <v>0</v>
      </c>
      <c r="G57" s="396">
        <f>+SCOG!H50+SCOG!I50+SCOG!J50</f>
        <v>0</v>
      </c>
      <c r="H57" s="395">
        <f>SCOG!J50</f>
        <v>0</v>
      </c>
      <c r="I57" s="397">
        <f t="shared" si="5"/>
        <v>0</v>
      </c>
    </row>
    <row r="58" spans="2:9" ht="12">
      <c r="B58" s="741" t="s">
        <v>537</v>
      </c>
      <c r="C58" s="742"/>
      <c r="D58" s="394">
        <f>-SCOG!D51</f>
        <v>0</v>
      </c>
      <c r="E58" s="394">
        <f>-SCOG!F51</f>
        <v>0</v>
      </c>
      <c r="F58" s="395">
        <f t="shared" si="6"/>
        <v>0</v>
      </c>
      <c r="G58" s="396">
        <f>+SCOG!H51+SCOG!I51+SCOG!J51</f>
        <v>0</v>
      </c>
      <c r="H58" s="395">
        <f>SCOG!J51</f>
        <v>0</v>
      </c>
      <c r="I58" s="397">
        <f t="shared" si="5"/>
        <v>0</v>
      </c>
    </row>
    <row r="59" spans="2:9" ht="12">
      <c r="B59" s="398" t="s">
        <v>538</v>
      </c>
      <c r="C59" s="399"/>
      <c r="D59" s="394">
        <f>-SCOG!D52</f>
        <v>0</v>
      </c>
      <c r="E59" s="394">
        <f>-SCOG!F52</f>
        <v>0</v>
      </c>
      <c r="F59" s="395">
        <f t="shared" si="6"/>
        <v>0</v>
      </c>
      <c r="G59" s="396">
        <f>+SCOG!H52+SCOG!I52+SCOG!J52</f>
        <v>0</v>
      </c>
      <c r="H59" s="395">
        <f>SCOG!J52</f>
        <v>0</v>
      </c>
      <c r="I59" s="397">
        <f t="shared" si="5"/>
        <v>0</v>
      </c>
    </row>
    <row r="60" spans="2:9" ht="12">
      <c r="B60" s="392" t="s">
        <v>539</v>
      </c>
      <c r="C60" s="393"/>
      <c r="D60" s="394">
        <f>-SCOG!D53</f>
        <v>0</v>
      </c>
      <c r="E60" s="394">
        <f>-SCOG!F53</f>
        <v>0</v>
      </c>
      <c r="F60" s="395">
        <f t="shared" si="6"/>
        <v>0</v>
      </c>
      <c r="G60" s="396">
        <f>+SCOG!H53+SCOG!I53+SCOG!J53</f>
        <v>0</v>
      </c>
      <c r="H60" s="395">
        <f>SCOG!J53</f>
        <v>0</v>
      </c>
      <c r="I60" s="397">
        <f t="shared" si="5"/>
        <v>0</v>
      </c>
    </row>
    <row r="61" spans="2:9" ht="12">
      <c r="B61" s="392" t="s">
        <v>540</v>
      </c>
      <c r="C61" s="393"/>
      <c r="D61" s="394">
        <f>-SCOG!D54</f>
        <v>0</v>
      </c>
      <c r="E61" s="394">
        <f>-SCOG!F54</f>
        <v>0</v>
      </c>
      <c r="F61" s="395">
        <f t="shared" si="6"/>
        <v>0</v>
      </c>
      <c r="G61" s="396">
        <f>+SCOG!H54+SCOG!I54+SCOG!J54</f>
        <v>0</v>
      </c>
      <c r="H61" s="395">
        <f>SCOG!J54</f>
        <v>0</v>
      </c>
      <c r="I61" s="397">
        <f t="shared" si="5"/>
        <v>0</v>
      </c>
    </row>
    <row r="62" spans="1:10" s="338" customFormat="1" ht="12">
      <c r="A62" s="303"/>
      <c r="B62" s="400" t="s">
        <v>541</v>
      </c>
      <c r="C62" s="401"/>
      <c r="D62" s="389">
        <f>SUM(D63:D65)</f>
        <v>0</v>
      </c>
      <c r="E62" s="389">
        <f>SUM(E63:E65)</f>
        <v>0</v>
      </c>
      <c r="F62" s="390">
        <f>SUM(F63:F65)</f>
        <v>0</v>
      </c>
      <c r="G62" s="391">
        <f>SUM(G63:G65)</f>
        <v>0</v>
      </c>
      <c r="H62" s="390">
        <f>SUM(H63:H65)</f>
        <v>0</v>
      </c>
      <c r="I62" s="391">
        <f t="shared" si="5"/>
        <v>0</v>
      </c>
      <c r="J62" s="303"/>
    </row>
    <row r="63" spans="2:9" ht="12">
      <c r="B63" s="392" t="s">
        <v>542</v>
      </c>
      <c r="C63" s="393"/>
      <c r="D63" s="394">
        <f>-SCOG!D55</f>
        <v>0</v>
      </c>
      <c r="E63" s="394">
        <f>-SCOG!F55</f>
        <v>0</v>
      </c>
      <c r="F63" s="395">
        <f>+D63+E63</f>
        <v>0</v>
      </c>
      <c r="G63" s="396">
        <f>+SCOG!H55+SCOG!I55+SCOG!J55</f>
        <v>0</v>
      </c>
      <c r="H63" s="395">
        <f>SCOG!J55</f>
        <v>0</v>
      </c>
      <c r="I63" s="397">
        <f t="shared" si="5"/>
        <v>0</v>
      </c>
    </row>
    <row r="64" spans="2:9" ht="12">
      <c r="B64" s="741" t="s">
        <v>543</v>
      </c>
      <c r="C64" s="742"/>
      <c r="D64" s="394">
        <f>-SCOG!D56</f>
        <v>0</v>
      </c>
      <c r="E64" s="394">
        <f>-SCOG!F56</f>
        <v>0</v>
      </c>
      <c r="F64" s="395">
        <f>+D64+E64</f>
        <v>0</v>
      </c>
      <c r="G64" s="396">
        <f>+SCOG!H56+SCOG!I56+SCOG!J56</f>
        <v>0</v>
      </c>
      <c r="H64" s="395">
        <f>SCOG!J56</f>
        <v>0</v>
      </c>
      <c r="I64" s="397">
        <f t="shared" si="5"/>
        <v>0</v>
      </c>
    </row>
    <row r="65" spans="2:9" ht="12">
      <c r="B65" s="741" t="s">
        <v>544</v>
      </c>
      <c r="C65" s="742"/>
      <c r="D65" s="394">
        <f>-SCOG!D57</f>
        <v>0</v>
      </c>
      <c r="E65" s="394">
        <f>-SCOG!F57</f>
        <v>0</v>
      </c>
      <c r="F65" s="395">
        <f>+D65+E65</f>
        <v>0</v>
      </c>
      <c r="G65" s="396">
        <f>+SCOG!H57+SCOG!I57+SCOG!J57</f>
        <v>0</v>
      </c>
      <c r="H65" s="395">
        <f>SCOG!J57</f>
        <v>0</v>
      </c>
      <c r="I65" s="397">
        <f t="shared" si="5"/>
        <v>0</v>
      </c>
    </row>
    <row r="66" spans="1:10" s="338" customFormat="1" ht="12">
      <c r="A66" s="303"/>
      <c r="B66" s="747" t="s">
        <v>643</v>
      </c>
      <c r="C66" s="748"/>
      <c r="D66" s="402">
        <f>SUM(D67:D74)</f>
        <v>0</v>
      </c>
      <c r="E66" s="402">
        <f>SUM(E67:E74)</f>
        <v>0</v>
      </c>
      <c r="F66" s="403">
        <f>SUM(F67:F74)</f>
        <v>0</v>
      </c>
      <c r="G66" s="404">
        <f>SUM(G67:G74)</f>
        <v>0</v>
      </c>
      <c r="H66" s="403">
        <f>SUM(H67:H74)</f>
        <v>0</v>
      </c>
      <c r="I66" s="391">
        <f t="shared" si="5"/>
        <v>0</v>
      </c>
      <c r="J66" s="303"/>
    </row>
    <row r="67" spans="2:9" ht="12">
      <c r="B67" s="392" t="s">
        <v>545</v>
      </c>
      <c r="C67" s="393"/>
      <c r="D67" s="394">
        <f>-SCOG!D58</f>
        <v>0</v>
      </c>
      <c r="E67" s="394">
        <f>-SCOG!F58</f>
        <v>0</v>
      </c>
      <c r="F67" s="395">
        <f aca="true" t="shared" si="7" ref="F67:F74">+D67+E67</f>
        <v>0</v>
      </c>
      <c r="G67" s="396">
        <f>+SCOG!H58+SCOG!I58+SCOG!J58</f>
        <v>0</v>
      </c>
      <c r="H67" s="395">
        <f>SCOG!J58</f>
        <v>0</v>
      </c>
      <c r="I67" s="397">
        <f t="shared" si="5"/>
        <v>0</v>
      </c>
    </row>
    <row r="68" spans="2:9" ht="12">
      <c r="B68" s="741" t="s">
        <v>546</v>
      </c>
      <c r="C68" s="742"/>
      <c r="D68" s="394">
        <f>-SCOG!D59</f>
        <v>0</v>
      </c>
      <c r="E68" s="394">
        <f>-SCOG!F59</f>
        <v>0</v>
      </c>
      <c r="F68" s="395">
        <f t="shared" si="7"/>
        <v>0</v>
      </c>
      <c r="G68" s="396">
        <f>+SCOG!H59+SCOG!I59+SCOG!J59</f>
        <v>0</v>
      </c>
      <c r="H68" s="395">
        <f>SCOG!J59</f>
        <v>0</v>
      </c>
      <c r="I68" s="397">
        <f t="shared" si="5"/>
        <v>0</v>
      </c>
    </row>
    <row r="69" spans="2:9" ht="12">
      <c r="B69" s="392" t="s">
        <v>547</v>
      </c>
      <c r="C69" s="393"/>
      <c r="D69" s="394">
        <f>-SCOG!D60</f>
        <v>0</v>
      </c>
      <c r="E69" s="394">
        <f>-SCOG!F60</f>
        <v>0</v>
      </c>
      <c r="F69" s="395">
        <f t="shared" si="7"/>
        <v>0</v>
      </c>
      <c r="G69" s="396">
        <f>+SCOG!H60+SCOG!I60+SCOG!J60</f>
        <v>0</v>
      </c>
      <c r="H69" s="395">
        <f>SCOG!J60</f>
        <v>0</v>
      </c>
      <c r="I69" s="397">
        <f t="shared" si="5"/>
        <v>0</v>
      </c>
    </row>
    <row r="70" spans="2:9" ht="12">
      <c r="B70" s="392" t="s">
        <v>548</v>
      </c>
      <c r="C70" s="393"/>
      <c r="D70" s="394">
        <f>-SCOG!D61</f>
        <v>0</v>
      </c>
      <c r="E70" s="394">
        <f>-SCOG!F61</f>
        <v>0</v>
      </c>
      <c r="F70" s="395">
        <f t="shared" si="7"/>
        <v>0</v>
      </c>
      <c r="G70" s="396">
        <f>+SCOG!H61+SCOG!I61+SCOG!J61</f>
        <v>0</v>
      </c>
      <c r="H70" s="395">
        <f>SCOG!J61</f>
        <v>0</v>
      </c>
      <c r="I70" s="397">
        <f t="shared" si="5"/>
        <v>0</v>
      </c>
    </row>
    <row r="71" spans="2:9" ht="12">
      <c r="B71" s="392" t="s">
        <v>797</v>
      </c>
      <c r="C71" s="393"/>
      <c r="D71" s="394">
        <f>-SCOG!D62</f>
        <v>0</v>
      </c>
      <c r="E71" s="394">
        <f>-SCOG!F62</f>
        <v>0</v>
      </c>
      <c r="F71" s="395">
        <f t="shared" si="7"/>
        <v>0</v>
      </c>
      <c r="G71" s="396">
        <f>+SCOG!H62+SCOG!I62+SCOG!J62</f>
        <v>0</v>
      </c>
      <c r="H71" s="395">
        <f>SCOG!J62</f>
        <v>0</v>
      </c>
      <c r="I71" s="397">
        <f t="shared" si="5"/>
        <v>0</v>
      </c>
    </row>
    <row r="72" spans="2:9" ht="12">
      <c r="B72" s="392" t="s">
        <v>798</v>
      </c>
      <c r="C72" s="393"/>
      <c r="D72" s="394"/>
      <c r="E72" s="394"/>
      <c r="F72" s="395"/>
      <c r="G72" s="396"/>
      <c r="H72" s="395"/>
      <c r="I72" s="397"/>
    </row>
    <row r="73" spans="2:9" ht="12">
      <c r="B73" s="392" t="s">
        <v>549</v>
      </c>
      <c r="C73" s="393"/>
      <c r="D73" s="394">
        <f>-SCOG!D63</f>
        <v>0</v>
      </c>
      <c r="E73" s="394">
        <f>-SCOG!F63</f>
        <v>0</v>
      </c>
      <c r="F73" s="395">
        <f t="shared" si="7"/>
        <v>0</v>
      </c>
      <c r="G73" s="396">
        <f>+SCOG!H63+SCOG!I63+SCOG!J63</f>
        <v>0</v>
      </c>
      <c r="H73" s="395">
        <f>SCOG!J63</f>
        <v>0</v>
      </c>
      <c r="I73" s="397">
        <f t="shared" si="5"/>
        <v>0</v>
      </c>
    </row>
    <row r="74" spans="2:9" ht="12">
      <c r="B74" s="741" t="s">
        <v>550</v>
      </c>
      <c r="C74" s="742"/>
      <c r="D74" s="394">
        <f>-SCOG!D64</f>
        <v>0</v>
      </c>
      <c r="E74" s="394">
        <f>-SCOG!F64</f>
        <v>0</v>
      </c>
      <c r="F74" s="395">
        <f t="shared" si="7"/>
        <v>0</v>
      </c>
      <c r="G74" s="396">
        <f>+SCOG!H64+SCOG!I64+SCOG!J64</f>
        <v>0</v>
      </c>
      <c r="H74" s="395">
        <f>SCOG!J64</f>
        <v>0</v>
      </c>
      <c r="I74" s="397">
        <f t="shared" si="5"/>
        <v>0</v>
      </c>
    </row>
    <row r="75" spans="1:10" s="338" customFormat="1" ht="12">
      <c r="A75" s="303"/>
      <c r="B75" s="747" t="s">
        <v>551</v>
      </c>
      <c r="C75" s="748"/>
      <c r="D75" s="408">
        <f>SUM(D76:D78)</f>
        <v>0</v>
      </c>
      <c r="E75" s="408">
        <f>SUM(E76:E78)</f>
        <v>0</v>
      </c>
      <c r="F75" s="409">
        <f>SUM(F76:F78)</f>
        <v>0</v>
      </c>
      <c r="G75" s="410">
        <f>SUM(G76:G78)</f>
        <v>0</v>
      </c>
      <c r="H75" s="409">
        <f>SUM(H76:H78)</f>
        <v>0</v>
      </c>
      <c r="I75" s="391">
        <f t="shared" si="5"/>
        <v>0</v>
      </c>
      <c r="J75" s="303"/>
    </row>
    <row r="76" spans="2:9" ht="12">
      <c r="B76" s="398" t="s">
        <v>552</v>
      </c>
      <c r="C76" s="399"/>
      <c r="D76" s="394">
        <f>-SCOG!D65</f>
        <v>0</v>
      </c>
      <c r="E76" s="394">
        <f>-SCOG!F65</f>
        <v>0</v>
      </c>
      <c r="F76" s="395">
        <f>+D76+E76</f>
        <v>0</v>
      </c>
      <c r="G76" s="396">
        <f>+SCOG!H65+SCOG!I65+SCOG!J65</f>
        <v>0</v>
      </c>
      <c r="H76" s="395">
        <f>SCOG!J65</f>
        <v>0</v>
      </c>
      <c r="I76" s="397">
        <f t="shared" si="5"/>
        <v>0</v>
      </c>
    </row>
    <row r="77" spans="2:9" ht="12">
      <c r="B77" s="392" t="s">
        <v>553</v>
      </c>
      <c r="C77" s="393"/>
      <c r="D77" s="394">
        <f>-SCOG!D66</f>
        <v>0</v>
      </c>
      <c r="E77" s="394">
        <f>-SCOG!F66</f>
        <v>0</v>
      </c>
      <c r="F77" s="395">
        <f>+D77+E77</f>
        <v>0</v>
      </c>
      <c r="G77" s="396">
        <f>+SCOG!H66+SCOG!I66+SCOG!J66</f>
        <v>0</v>
      </c>
      <c r="H77" s="395">
        <f>SCOG!J66</f>
        <v>0</v>
      </c>
      <c r="I77" s="397">
        <f t="shared" si="5"/>
        <v>0</v>
      </c>
    </row>
    <row r="78" spans="2:9" ht="12">
      <c r="B78" s="392" t="s">
        <v>554</v>
      </c>
      <c r="C78" s="393"/>
      <c r="D78" s="394">
        <f>-SCOG!D67</f>
        <v>0</v>
      </c>
      <c r="E78" s="394">
        <f>-SCOG!F67</f>
        <v>0</v>
      </c>
      <c r="F78" s="395">
        <f>+D78+E78</f>
        <v>0</v>
      </c>
      <c r="G78" s="396">
        <f>+SCOG!H67+SCOG!I67+SCOG!J67</f>
        <v>0</v>
      </c>
      <c r="H78" s="395">
        <f>SCOG!J67</f>
        <v>0</v>
      </c>
      <c r="I78" s="397">
        <f t="shared" si="5"/>
        <v>0</v>
      </c>
    </row>
    <row r="79" spans="1:10" s="338" customFormat="1" ht="12">
      <c r="A79" s="303"/>
      <c r="B79" s="400" t="s">
        <v>555</v>
      </c>
      <c r="C79" s="401"/>
      <c r="D79" s="408">
        <f>SUM(D80:D86)</f>
        <v>0</v>
      </c>
      <c r="E79" s="408">
        <f>SUM(E80:E86)</f>
        <v>0</v>
      </c>
      <c r="F79" s="409">
        <f>SUM(F80:F86)</f>
        <v>0</v>
      </c>
      <c r="G79" s="410">
        <f>SUM(G80:G86)</f>
        <v>0</v>
      </c>
      <c r="H79" s="409">
        <f>SUM(H80:H86)</f>
        <v>0</v>
      </c>
      <c r="I79" s="391">
        <f t="shared" si="5"/>
        <v>0</v>
      </c>
      <c r="J79" s="303"/>
    </row>
    <row r="80" spans="2:9" ht="12">
      <c r="B80" s="392" t="s">
        <v>556</v>
      </c>
      <c r="C80" s="393"/>
      <c r="D80" s="394">
        <f>-SCOG!D68</f>
        <v>0</v>
      </c>
      <c r="E80" s="394">
        <f>-SCOG!F68</f>
        <v>0</v>
      </c>
      <c r="F80" s="395">
        <f aca="true" t="shared" si="8" ref="F80:F86">+D80+E80</f>
        <v>0</v>
      </c>
      <c r="G80" s="396">
        <f>+SCOG!H68+SCOG!I68+SCOG!J68</f>
        <v>0</v>
      </c>
      <c r="H80" s="395">
        <f>SCOG!J68</f>
        <v>0</v>
      </c>
      <c r="I80" s="397">
        <f t="shared" si="5"/>
        <v>0</v>
      </c>
    </row>
    <row r="81" spans="2:9" ht="12">
      <c r="B81" s="392" t="s">
        <v>557</v>
      </c>
      <c r="C81" s="393"/>
      <c r="D81" s="394">
        <f>-SCOG!D69</f>
        <v>0</v>
      </c>
      <c r="E81" s="394">
        <f>-SCOG!F69</f>
        <v>0</v>
      </c>
      <c r="F81" s="395">
        <f t="shared" si="8"/>
        <v>0</v>
      </c>
      <c r="G81" s="396">
        <f>+SCOG!H69+SCOG!I69+SCOG!J69</f>
        <v>0</v>
      </c>
      <c r="H81" s="395">
        <f>SCOG!J69</f>
        <v>0</v>
      </c>
      <c r="I81" s="397">
        <f t="shared" si="5"/>
        <v>0</v>
      </c>
    </row>
    <row r="82" spans="2:9" ht="12">
      <c r="B82" s="392" t="s">
        <v>558</v>
      </c>
      <c r="C82" s="393"/>
      <c r="D82" s="394">
        <f>-SCOG!D70</f>
        <v>0</v>
      </c>
      <c r="E82" s="394">
        <f>-SCOG!F70</f>
        <v>0</v>
      </c>
      <c r="F82" s="395">
        <f t="shared" si="8"/>
        <v>0</v>
      </c>
      <c r="G82" s="396">
        <f>+SCOG!H70+SCOG!I70+SCOG!J70</f>
        <v>0</v>
      </c>
      <c r="H82" s="395">
        <f>SCOG!J70</f>
        <v>0</v>
      </c>
      <c r="I82" s="397">
        <f t="shared" si="5"/>
        <v>0</v>
      </c>
    </row>
    <row r="83" spans="2:9" ht="12">
      <c r="B83" s="392" t="s">
        <v>559</v>
      </c>
      <c r="C83" s="393"/>
      <c r="D83" s="394">
        <f>-SCOG!D71</f>
        <v>0</v>
      </c>
      <c r="E83" s="394">
        <f>-SCOG!F71</f>
        <v>0</v>
      </c>
      <c r="F83" s="395">
        <f t="shared" si="8"/>
        <v>0</v>
      </c>
      <c r="G83" s="396">
        <f>+SCOG!H71+SCOG!I71+SCOG!J71</f>
        <v>0</v>
      </c>
      <c r="H83" s="395">
        <f>SCOG!J71</f>
        <v>0</v>
      </c>
      <c r="I83" s="397">
        <f t="shared" si="5"/>
        <v>0</v>
      </c>
    </row>
    <row r="84" spans="2:9" ht="12">
      <c r="B84" s="392" t="s">
        <v>560</v>
      </c>
      <c r="C84" s="393"/>
      <c r="D84" s="394">
        <f>-SCOG!D72</f>
        <v>0</v>
      </c>
      <c r="E84" s="394">
        <f>-SCOG!F72</f>
        <v>0</v>
      </c>
      <c r="F84" s="395">
        <f t="shared" si="8"/>
        <v>0</v>
      </c>
      <c r="G84" s="396">
        <f>+SCOG!H72+SCOG!I72+SCOG!J72</f>
        <v>0</v>
      </c>
      <c r="H84" s="395">
        <f>SCOG!J72</f>
        <v>0</v>
      </c>
      <c r="I84" s="397">
        <f t="shared" si="5"/>
        <v>0</v>
      </c>
    </row>
    <row r="85" spans="2:9" ht="12">
      <c r="B85" s="392" t="s">
        <v>561</v>
      </c>
      <c r="C85" s="393"/>
      <c r="D85" s="394">
        <f>-SCOG!D73</f>
        <v>0</v>
      </c>
      <c r="E85" s="394">
        <f>-SCOG!F73</f>
        <v>0</v>
      </c>
      <c r="F85" s="395">
        <f t="shared" si="8"/>
        <v>0</v>
      </c>
      <c r="G85" s="396">
        <f>+SCOG!H73+SCOG!I73+SCOG!J73</f>
        <v>0</v>
      </c>
      <c r="H85" s="395">
        <f>SCOG!J73</f>
        <v>0</v>
      </c>
      <c r="I85" s="397">
        <f t="shared" si="5"/>
        <v>0</v>
      </c>
    </row>
    <row r="86" spans="2:9" ht="12">
      <c r="B86" s="392" t="s">
        <v>562</v>
      </c>
      <c r="C86" s="393"/>
      <c r="D86" s="394">
        <f>-SCOG!D74</f>
        <v>0</v>
      </c>
      <c r="E86" s="394">
        <f>-SCOG!F74</f>
        <v>0</v>
      </c>
      <c r="F86" s="395">
        <f t="shared" si="8"/>
        <v>0</v>
      </c>
      <c r="G86" s="396">
        <f>+SCOG!H74+SCOG!I74+SCOG!J74</f>
        <v>0</v>
      </c>
      <c r="H86" s="395">
        <f>SCOG!J74</f>
        <v>0</v>
      </c>
      <c r="I86" s="397">
        <f t="shared" si="5"/>
        <v>0</v>
      </c>
    </row>
    <row r="87" spans="2:9" ht="12">
      <c r="B87" s="411"/>
      <c r="C87" s="412"/>
      <c r="D87" s="413"/>
      <c r="E87" s="413"/>
      <c r="F87" s="414"/>
      <c r="G87" s="415"/>
      <c r="H87" s="414"/>
      <c r="I87" s="416"/>
    </row>
    <row r="88" spans="2:9" ht="12">
      <c r="B88" s="417"/>
      <c r="C88" s="417"/>
      <c r="D88" s="418"/>
      <c r="E88" s="418"/>
      <c r="F88" s="418"/>
      <c r="G88" s="418"/>
      <c r="H88" s="418"/>
      <c r="I88" s="418"/>
    </row>
    <row r="89" spans="2:9" ht="12">
      <c r="B89" s="419"/>
      <c r="C89" s="419"/>
      <c r="D89" s="420"/>
      <c r="E89" s="420"/>
      <c r="F89" s="420"/>
      <c r="G89" s="420"/>
      <c r="H89" s="420"/>
      <c r="I89" s="420"/>
    </row>
    <row r="90" spans="2:9" ht="12">
      <c r="B90" s="419"/>
      <c r="C90" s="419"/>
      <c r="D90" s="420"/>
      <c r="E90" s="420"/>
      <c r="F90" s="420"/>
      <c r="G90" s="420"/>
      <c r="H90" s="420"/>
      <c r="I90" s="420"/>
    </row>
    <row r="91" spans="2:9" ht="12">
      <c r="B91" s="401"/>
      <c r="C91" s="401"/>
      <c r="D91" s="421"/>
      <c r="E91" s="421"/>
      <c r="F91" s="421"/>
      <c r="G91" s="421"/>
      <c r="H91" s="421"/>
      <c r="I91" s="421"/>
    </row>
    <row r="92" spans="2:9" ht="12">
      <c r="B92" s="749"/>
      <c r="C92" s="749"/>
      <c r="D92" s="749"/>
      <c r="E92" s="749"/>
      <c r="F92" s="749"/>
      <c r="G92" s="749"/>
      <c r="H92" s="749"/>
      <c r="I92" s="749"/>
    </row>
    <row r="93" spans="2:9" ht="12">
      <c r="B93" s="750" t="s">
        <v>628</v>
      </c>
      <c r="C93" s="750"/>
      <c r="D93" s="750"/>
      <c r="E93" s="750"/>
      <c r="F93" s="750"/>
      <c r="G93" s="750"/>
      <c r="H93" s="750"/>
      <c r="I93" s="750"/>
    </row>
    <row r="94" spans="2:9" ht="12">
      <c r="B94" s="750" t="s">
        <v>629</v>
      </c>
      <c r="C94" s="750"/>
      <c r="D94" s="750"/>
      <c r="E94" s="750"/>
      <c r="F94" s="750"/>
      <c r="G94" s="750"/>
      <c r="H94" s="750"/>
      <c r="I94" s="750"/>
    </row>
    <row r="95" spans="2:9" ht="12">
      <c r="B95" s="750" t="str">
        <f>"Del 1 de enero al "&amp;TEXT(INDEX(Periodos,ENTE!D18,1),"dd")&amp;" de "&amp;TEXT(INDEX(Periodos,ENTE!D18,1),"mmmm")&amp;" de "&amp;TEXT(INDEX(Periodos,ENTE!D18,1),"aaaa")&amp;""</f>
        <v>Del 1 de enero al 31 de diciembre de 2018</v>
      </c>
      <c r="C95" s="750"/>
      <c r="D95" s="750"/>
      <c r="E95" s="750"/>
      <c r="F95" s="750"/>
      <c r="G95" s="750"/>
      <c r="H95" s="750"/>
      <c r="I95" s="750"/>
    </row>
    <row r="96" spans="2:9" ht="12">
      <c r="B96" s="750" t="s">
        <v>91</v>
      </c>
      <c r="C96" s="750"/>
      <c r="D96" s="750"/>
      <c r="E96" s="750"/>
      <c r="F96" s="750"/>
      <c r="G96" s="750"/>
      <c r="H96" s="750"/>
      <c r="I96" s="750"/>
    </row>
    <row r="97" spans="2:9" ht="12">
      <c r="B97" s="422"/>
      <c r="C97" s="422"/>
      <c r="D97" s="422"/>
      <c r="E97" s="422"/>
      <c r="F97" s="422"/>
      <c r="G97" s="422"/>
      <c r="H97" s="422"/>
      <c r="I97" s="422"/>
    </row>
    <row r="98" spans="2:9" ht="12">
      <c r="B98" s="340" t="s">
        <v>4</v>
      </c>
      <c r="C98" s="753" t="str">
        <f>+ENTE!D8</f>
        <v>UNIDAD DE SERVICIOS PARA LA EDUCACION BASICA EN EL ESTADO DE QUERETARO</v>
      </c>
      <c r="D98" s="753"/>
      <c r="E98" s="753"/>
      <c r="F98" s="753"/>
      <c r="G98" s="753"/>
      <c r="H98" s="753"/>
      <c r="I98" s="422"/>
    </row>
    <row r="99" spans="2:9" ht="12">
      <c r="B99" s="393"/>
      <c r="C99" s="393"/>
      <c r="D99" s="423"/>
      <c r="E99" s="423"/>
      <c r="F99" s="423"/>
      <c r="G99" s="423"/>
      <c r="H99" s="423"/>
      <c r="I99" s="423"/>
    </row>
    <row r="100" spans="2:9" ht="12">
      <c r="B100" s="743" t="s">
        <v>391</v>
      </c>
      <c r="C100" s="744"/>
      <c r="D100" s="737" t="s">
        <v>492</v>
      </c>
      <c r="E100" s="738"/>
      <c r="F100" s="738"/>
      <c r="G100" s="738"/>
      <c r="H100" s="738"/>
      <c r="I100" s="739" t="s">
        <v>635</v>
      </c>
    </row>
    <row r="101" spans="2:9" ht="24">
      <c r="B101" s="745"/>
      <c r="C101" s="746"/>
      <c r="D101" s="424" t="s">
        <v>493</v>
      </c>
      <c r="E101" s="424" t="s">
        <v>243</v>
      </c>
      <c r="F101" s="425" t="s">
        <v>219</v>
      </c>
      <c r="G101" s="426" t="s">
        <v>220</v>
      </c>
      <c r="H101" s="426" t="s">
        <v>244</v>
      </c>
      <c r="I101" s="740"/>
    </row>
    <row r="102" spans="2:9" ht="12">
      <c r="B102" s="392"/>
      <c r="C102" s="393"/>
      <c r="D102" s="427"/>
      <c r="E102" s="427"/>
      <c r="F102" s="428"/>
      <c r="G102" s="429"/>
      <c r="H102" s="429"/>
      <c r="I102" s="429"/>
    </row>
    <row r="103" spans="2:9" ht="12">
      <c r="B103" s="400" t="s">
        <v>563</v>
      </c>
      <c r="C103" s="401"/>
      <c r="D103" s="408">
        <f>+D104+D112+D122+D132+D142+D152+D156+D165+D169</f>
        <v>7310626534</v>
      </c>
      <c r="E103" s="408">
        <f>+E104+E112+E122+E132+E142+E152+E156+E165+E169</f>
        <v>429517722.12000006</v>
      </c>
      <c r="F103" s="409">
        <f>+F104+F112+F122+F132+F142+F152+F156+F165+F169</f>
        <v>7740144256.12</v>
      </c>
      <c r="G103" s="410">
        <f>+G104+G112+G122+G132+G142+G152+G156+G165+G169</f>
        <v>7737275765.699999</v>
      </c>
      <c r="H103" s="409">
        <f>+H104+H112+H122+H132+H142+H152+H156+H165+H169</f>
        <v>7735973757.919999</v>
      </c>
      <c r="I103" s="391">
        <f>+F103-G103</f>
        <v>2868490.42000103</v>
      </c>
    </row>
    <row r="104" spans="1:10" s="338" customFormat="1" ht="12">
      <c r="A104" s="303"/>
      <c r="B104" s="751" t="s">
        <v>495</v>
      </c>
      <c r="C104" s="752"/>
      <c r="D104" s="408">
        <f>SUM(D105:D111)</f>
        <v>6797175223</v>
      </c>
      <c r="E104" s="408">
        <f>SUM(E105:E111)</f>
        <v>12274129.830000035</v>
      </c>
      <c r="F104" s="409">
        <f>SUM(F105:F111)</f>
        <v>6809449352.83</v>
      </c>
      <c r="G104" s="410">
        <f>SUM(G105:G111)</f>
        <v>6809449352.829999</v>
      </c>
      <c r="H104" s="409">
        <f>SUM(H105:H111)</f>
        <v>6809449352.829999</v>
      </c>
      <c r="I104" s="391">
        <f aca="true" t="shared" si="9" ref="I104:I138">+F104-G104</f>
        <v>0</v>
      </c>
      <c r="J104" s="303"/>
    </row>
    <row r="105" spans="2:9" ht="12">
      <c r="B105" s="392" t="s">
        <v>496</v>
      </c>
      <c r="C105" s="393"/>
      <c r="D105" s="394">
        <f>-SCOG!D76</f>
        <v>3172479116</v>
      </c>
      <c r="E105" s="394">
        <f>-SCOG!F76</f>
        <v>-452542464.53</v>
      </c>
      <c r="F105" s="395">
        <f aca="true" t="shared" si="10" ref="F105:F111">+D105+E105</f>
        <v>2719936651.4700003</v>
      </c>
      <c r="G105" s="396">
        <f>+SCOG!H76+SCOG!I76+SCOG!J76</f>
        <v>2719936651.4699993</v>
      </c>
      <c r="H105" s="395">
        <f>SCOG!J76</f>
        <v>2719936651.4699993</v>
      </c>
      <c r="I105" s="397">
        <f t="shared" si="9"/>
        <v>0</v>
      </c>
    </row>
    <row r="106" spans="2:9" ht="12">
      <c r="B106" s="392" t="s">
        <v>497</v>
      </c>
      <c r="C106" s="393"/>
      <c r="D106" s="394">
        <f>-SCOG!D77</f>
        <v>34405639</v>
      </c>
      <c r="E106" s="394">
        <f>-SCOG!F77</f>
        <v>-1992442.77</v>
      </c>
      <c r="F106" s="395">
        <f t="shared" si="10"/>
        <v>32413196.23</v>
      </c>
      <c r="G106" s="396">
        <f>+SCOG!H77+SCOG!I77+SCOG!J77</f>
        <v>32413196.22999998</v>
      </c>
      <c r="H106" s="395">
        <f>SCOG!J77</f>
        <v>32413196.22999998</v>
      </c>
      <c r="I106" s="397">
        <f t="shared" si="9"/>
        <v>0</v>
      </c>
    </row>
    <row r="107" spans="2:9" ht="12">
      <c r="B107" s="392" t="s">
        <v>498</v>
      </c>
      <c r="C107" s="393"/>
      <c r="D107" s="394">
        <f>-SCOG!D78</f>
        <v>861306124</v>
      </c>
      <c r="E107" s="394">
        <f>-SCOG!F78</f>
        <v>351070624.01</v>
      </c>
      <c r="F107" s="395">
        <f t="shared" si="10"/>
        <v>1212376748.01</v>
      </c>
      <c r="G107" s="396">
        <f>+SCOG!H78+SCOG!I78+SCOG!J78</f>
        <v>1212376748.0099974</v>
      </c>
      <c r="H107" s="395">
        <f>SCOG!J78</f>
        <v>1212376748.0099974</v>
      </c>
      <c r="I107" s="397">
        <f t="shared" si="9"/>
        <v>2.6226043701171875E-06</v>
      </c>
    </row>
    <row r="108" spans="2:9" ht="12">
      <c r="B108" s="392" t="s">
        <v>499</v>
      </c>
      <c r="C108" s="393"/>
      <c r="D108" s="394">
        <f>-SCOG!D79</f>
        <v>576396336</v>
      </c>
      <c r="E108" s="394">
        <f>-SCOG!F79</f>
        <v>-4116430.11</v>
      </c>
      <c r="F108" s="395">
        <f t="shared" si="10"/>
        <v>572279905.89</v>
      </c>
      <c r="G108" s="396">
        <f>+SCOG!H79+SCOG!I79+SCOG!J79</f>
        <v>572279905.8900001</v>
      </c>
      <c r="H108" s="395">
        <f>SCOG!J79</f>
        <v>572279905.8900001</v>
      </c>
      <c r="I108" s="397">
        <f t="shared" si="9"/>
        <v>0</v>
      </c>
    </row>
    <row r="109" spans="2:9" ht="12">
      <c r="B109" s="392" t="s">
        <v>500</v>
      </c>
      <c r="C109" s="393"/>
      <c r="D109" s="394">
        <f>-SCOG!D80</f>
        <v>585148374</v>
      </c>
      <c r="E109" s="394">
        <f>-SCOG!F80</f>
        <v>65713663.25</v>
      </c>
      <c r="F109" s="395">
        <f t="shared" si="10"/>
        <v>650862037.25</v>
      </c>
      <c r="G109" s="396">
        <f>+SCOG!H80+SCOG!I80+SCOG!J80</f>
        <v>650862037.2499998</v>
      </c>
      <c r="H109" s="395">
        <f>SCOG!J80</f>
        <v>650862037.2499998</v>
      </c>
      <c r="I109" s="397">
        <f t="shared" si="9"/>
        <v>0</v>
      </c>
    </row>
    <row r="110" spans="2:9" ht="12">
      <c r="B110" s="398" t="s">
        <v>501</v>
      </c>
      <c r="C110" s="399"/>
      <c r="D110" s="394">
        <f>-SCOG!D81</f>
        <v>0</v>
      </c>
      <c r="E110" s="394">
        <f>-SCOG!F81</f>
        <v>0</v>
      </c>
      <c r="F110" s="395">
        <f t="shared" si="10"/>
        <v>0</v>
      </c>
      <c r="G110" s="396">
        <f>+SCOG!H81+SCOG!I81+SCOG!J81</f>
        <v>0</v>
      </c>
      <c r="H110" s="395">
        <f>SCOG!J81</f>
        <v>0</v>
      </c>
      <c r="I110" s="397">
        <f t="shared" si="9"/>
        <v>0</v>
      </c>
    </row>
    <row r="111" spans="2:9" ht="12">
      <c r="B111" s="392" t="s">
        <v>502</v>
      </c>
      <c r="C111" s="393"/>
      <c r="D111" s="394">
        <f>-SCOG!D82</f>
        <v>1567439634</v>
      </c>
      <c r="E111" s="394">
        <f>-SCOG!F82</f>
        <v>54141179.98</v>
      </c>
      <c r="F111" s="395">
        <f t="shared" si="10"/>
        <v>1621580813.98</v>
      </c>
      <c r="G111" s="396">
        <f>+SCOG!H82+SCOG!I82+SCOG!J82</f>
        <v>1621580813.9800024</v>
      </c>
      <c r="H111" s="395">
        <f>SCOG!J82</f>
        <v>1621580813.9800024</v>
      </c>
      <c r="I111" s="397">
        <f t="shared" si="9"/>
        <v>-2.384185791015625E-06</v>
      </c>
    </row>
    <row r="112" spans="1:10" s="338" customFormat="1" ht="12">
      <c r="A112" s="303"/>
      <c r="B112" s="747" t="s">
        <v>503</v>
      </c>
      <c r="C112" s="748"/>
      <c r="D112" s="408">
        <f>SUM(D113:D121)</f>
        <v>63648865</v>
      </c>
      <c r="E112" s="408">
        <f>SUM(E113:E121)</f>
        <v>261727808.04000002</v>
      </c>
      <c r="F112" s="409">
        <f>SUM(F113:F121)</f>
        <v>325376673.04</v>
      </c>
      <c r="G112" s="410">
        <f>SUM(G113:G121)</f>
        <v>324886416.5100002</v>
      </c>
      <c r="H112" s="409">
        <f>SUM(H113:H121)</f>
        <v>324886416.5100002</v>
      </c>
      <c r="I112" s="391">
        <f t="shared" si="9"/>
        <v>490256.5299997926</v>
      </c>
      <c r="J112" s="303"/>
    </row>
    <row r="113" spans="2:9" ht="12">
      <c r="B113" s="741" t="s">
        <v>504</v>
      </c>
      <c r="C113" s="742"/>
      <c r="D113" s="394">
        <f>-SCOG!D83</f>
        <v>17737474</v>
      </c>
      <c r="E113" s="394">
        <f>-SCOG!F83</f>
        <v>144340886.36</v>
      </c>
      <c r="F113" s="395">
        <f aca="true" t="shared" si="11" ref="F113:F121">+D113+E113</f>
        <v>162078360.36</v>
      </c>
      <c r="G113" s="396">
        <f>+SCOG!H83+SCOG!I83+SCOG!J83</f>
        <v>161732622.0400002</v>
      </c>
      <c r="H113" s="395">
        <f>SCOG!J83</f>
        <v>161732622.0400002</v>
      </c>
      <c r="I113" s="397">
        <f t="shared" si="9"/>
        <v>345738.31999981403</v>
      </c>
    </row>
    <row r="114" spans="2:9" ht="12">
      <c r="B114" s="398" t="s">
        <v>505</v>
      </c>
      <c r="C114" s="399"/>
      <c r="D114" s="394">
        <f>-SCOG!D84</f>
        <v>29905759</v>
      </c>
      <c r="E114" s="394">
        <f>-SCOG!F84</f>
        <v>146267.74</v>
      </c>
      <c r="F114" s="395">
        <f t="shared" si="11"/>
        <v>30052026.74</v>
      </c>
      <c r="G114" s="396">
        <f>+SCOG!H84+SCOG!I84+SCOG!J84</f>
        <v>30005373.47</v>
      </c>
      <c r="H114" s="395">
        <f>SCOG!J84</f>
        <v>30005373.47</v>
      </c>
      <c r="I114" s="397">
        <f t="shared" si="9"/>
        <v>46653.26999999955</v>
      </c>
    </row>
    <row r="115" spans="2:9" ht="12">
      <c r="B115" s="741" t="s">
        <v>564</v>
      </c>
      <c r="C115" s="742"/>
      <c r="D115" s="394">
        <f>-SCOG!D85</f>
        <v>19000</v>
      </c>
      <c r="E115" s="394">
        <f>-SCOG!F85</f>
        <v>-14439.57</v>
      </c>
      <c r="F115" s="395">
        <f t="shared" si="11"/>
        <v>4560.43</v>
      </c>
      <c r="G115" s="396">
        <f>+SCOG!H85+SCOG!I85+SCOG!J85</f>
        <v>4560.43</v>
      </c>
      <c r="H115" s="395">
        <f>SCOG!J85</f>
        <v>4560.43</v>
      </c>
      <c r="I115" s="397">
        <f t="shared" si="9"/>
        <v>0</v>
      </c>
    </row>
    <row r="116" spans="2:9" ht="12">
      <c r="B116" s="741" t="s">
        <v>507</v>
      </c>
      <c r="C116" s="742"/>
      <c r="D116" s="394">
        <f>-SCOG!D86</f>
        <v>4398135</v>
      </c>
      <c r="E116" s="394">
        <f>-SCOG!F86</f>
        <v>2667562.72</v>
      </c>
      <c r="F116" s="395">
        <f t="shared" si="11"/>
        <v>7065697.720000001</v>
      </c>
      <c r="G116" s="396">
        <f>+SCOG!H86+SCOG!I86+SCOG!J86</f>
        <v>7065697.72</v>
      </c>
      <c r="H116" s="395">
        <f>SCOG!J86</f>
        <v>7065697.72</v>
      </c>
      <c r="I116" s="397">
        <f t="shared" si="9"/>
        <v>0</v>
      </c>
    </row>
    <row r="117" spans="2:9" ht="12">
      <c r="B117" s="392" t="s">
        <v>508</v>
      </c>
      <c r="C117" s="393"/>
      <c r="D117" s="394">
        <f>-SCOG!D87</f>
        <v>223002</v>
      </c>
      <c r="E117" s="394">
        <f>-SCOG!F87</f>
        <v>9778.46</v>
      </c>
      <c r="F117" s="395">
        <f t="shared" si="11"/>
        <v>232780.46</v>
      </c>
      <c r="G117" s="396">
        <f>+SCOG!H87+SCOG!I87+SCOG!J87</f>
        <v>228977.46000000002</v>
      </c>
      <c r="H117" s="395">
        <f>SCOG!J87</f>
        <v>228977.46000000002</v>
      </c>
      <c r="I117" s="397">
        <f t="shared" si="9"/>
        <v>3802.999999999971</v>
      </c>
    </row>
    <row r="118" spans="2:9" ht="12">
      <c r="B118" s="392" t="s">
        <v>509</v>
      </c>
      <c r="C118" s="393"/>
      <c r="D118" s="394">
        <f>-SCOG!D88</f>
        <v>6662137</v>
      </c>
      <c r="E118" s="394">
        <f>-SCOG!F88</f>
        <v>940696.96</v>
      </c>
      <c r="F118" s="395">
        <f t="shared" si="11"/>
        <v>7602833.96</v>
      </c>
      <c r="G118" s="396">
        <f>+SCOG!H88+SCOG!I88+SCOG!J88</f>
        <v>7540012.699999996</v>
      </c>
      <c r="H118" s="395">
        <f>SCOG!J88</f>
        <v>7540012.699999996</v>
      </c>
      <c r="I118" s="397">
        <f t="shared" si="9"/>
        <v>62821.2600000035</v>
      </c>
    </row>
    <row r="119" spans="2:9" ht="12">
      <c r="B119" s="741" t="s">
        <v>510</v>
      </c>
      <c r="C119" s="742"/>
      <c r="D119" s="394">
        <f>-SCOG!D89</f>
        <v>4400648</v>
      </c>
      <c r="E119" s="394">
        <f>-SCOG!F89</f>
        <v>112024925.05</v>
      </c>
      <c r="F119" s="395">
        <f t="shared" si="11"/>
        <v>116425573.05</v>
      </c>
      <c r="G119" s="396">
        <f>+SCOG!H89+SCOG!I89+SCOG!J89</f>
        <v>116422870.25000001</v>
      </c>
      <c r="H119" s="395">
        <f>SCOG!J89</f>
        <v>116422870.25000001</v>
      </c>
      <c r="I119" s="397">
        <f t="shared" si="9"/>
        <v>2702.7999999821186</v>
      </c>
    </row>
    <row r="120" spans="2:9" ht="12">
      <c r="B120" s="392" t="s">
        <v>511</v>
      </c>
      <c r="C120" s="393"/>
      <c r="D120" s="394">
        <f>-SCOG!D90</f>
        <v>0</v>
      </c>
      <c r="E120" s="394">
        <f>-SCOG!F90</f>
        <v>0</v>
      </c>
      <c r="F120" s="395">
        <f t="shared" si="11"/>
        <v>0</v>
      </c>
      <c r="G120" s="396">
        <f>+SCOG!H90+SCOG!I90+SCOG!J90</f>
        <v>0</v>
      </c>
      <c r="H120" s="395">
        <f>SCOG!J90</f>
        <v>0</v>
      </c>
      <c r="I120" s="397">
        <f t="shared" si="9"/>
        <v>0</v>
      </c>
    </row>
    <row r="121" spans="2:9" ht="12">
      <c r="B121" s="741" t="s">
        <v>512</v>
      </c>
      <c r="C121" s="742"/>
      <c r="D121" s="394">
        <f>-SCOG!D91</f>
        <v>302710</v>
      </c>
      <c r="E121" s="394">
        <f>-SCOG!F91</f>
        <v>1612130.32</v>
      </c>
      <c r="F121" s="395">
        <f t="shared" si="11"/>
        <v>1914840.32</v>
      </c>
      <c r="G121" s="396">
        <f>+SCOG!H91+SCOG!I91+SCOG!J91</f>
        <v>1886302.4400000002</v>
      </c>
      <c r="H121" s="395">
        <f>SCOG!J91</f>
        <v>1886302.4400000002</v>
      </c>
      <c r="I121" s="397">
        <f t="shared" si="9"/>
        <v>28537.87999999989</v>
      </c>
    </row>
    <row r="122" spans="1:10" s="338" customFormat="1" ht="12">
      <c r="A122" s="303"/>
      <c r="B122" s="747" t="s">
        <v>513</v>
      </c>
      <c r="C122" s="748"/>
      <c r="D122" s="408">
        <f>SUM(D123:D131)</f>
        <v>305252325</v>
      </c>
      <c r="E122" s="408">
        <f>SUM(E123:E131)</f>
        <v>77373207.86</v>
      </c>
      <c r="F122" s="409">
        <f>SUM(F123:F131)</f>
        <v>382625532.85999995</v>
      </c>
      <c r="G122" s="410">
        <f>SUM(G123:G131)</f>
        <v>381207407.1</v>
      </c>
      <c r="H122" s="409">
        <f>SUM(H123:H131)</f>
        <v>381207407.1</v>
      </c>
      <c r="I122" s="391">
        <f t="shared" si="9"/>
        <v>1418125.7599999309</v>
      </c>
      <c r="J122" s="303"/>
    </row>
    <row r="123" spans="2:9" ht="12">
      <c r="B123" s="398" t="s">
        <v>514</v>
      </c>
      <c r="C123" s="399"/>
      <c r="D123" s="394">
        <f>-SCOG!D92</f>
        <v>47840520</v>
      </c>
      <c r="E123" s="394">
        <f>-SCOG!F92</f>
        <v>830163.01</v>
      </c>
      <c r="F123" s="395">
        <f aca="true" t="shared" si="12" ref="F123:F131">+D123+E123</f>
        <v>48670683.01</v>
      </c>
      <c r="G123" s="396">
        <f>+SCOG!H92+SCOG!I92+SCOG!J92</f>
        <v>48670683.01</v>
      </c>
      <c r="H123" s="395">
        <f>SCOG!J92</f>
        <v>48670683.01</v>
      </c>
      <c r="I123" s="397">
        <f t="shared" si="9"/>
        <v>0</v>
      </c>
    </row>
    <row r="124" spans="2:9" ht="12">
      <c r="B124" s="392" t="s">
        <v>515</v>
      </c>
      <c r="C124" s="393"/>
      <c r="D124" s="394">
        <f>-SCOG!D93</f>
        <v>11838281</v>
      </c>
      <c r="E124" s="394">
        <f>-SCOG!F93</f>
        <v>10452266.96</v>
      </c>
      <c r="F124" s="395">
        <f t="shared" si="12"/>
        <v>22290547.96</v>
      </c>
      <c r="G124" s="396">
        <f>+SCOG!H93+SCOG!I93+SCOG!J93</f>
        <v>22290542.76</v>
      </c>
      <c r="H124" s="395">
        <f>SCOG!J93</f>
        <v>22290542.76</v>
      </c>
      <c r="I124" s="397">
        <f t="shared" si="9"/>
        <v>5.199999999254942</v>
      </c>
    </row>
    <row r="125" spans="2:9" ht="12">
      <c r="B125" s="741" t="s">
        <v>516</v>
      </c>
      <c r="C125" s="742"/>
      <c r="D125" s="394">
        <f>-SCOG!D94</f>
        <v>67474411</v>
      </c>
      <c r="E125" s="394">
        <f>-SCOG!F94</f>
        <v>6172698.29</v>
      </c>
      <c r="F125" s="395">
        <f t="shared" si="12"/>
        <v>73647109.29</v>
      </c>
      <c r="G125" s="396">
        <f>+SCOG!H94+SCOG!I94+SCOG!J94</f>
        <v>73051454.53000002</v>
      </c>
      <c r="H125" s="395">
        <f>SCOG!J94</f>
        <v>73051454.53000002</v>
      </c>
      <c r="I125" s="397">
        <f t="shared" si="9"/>
        <v>595654.7599999905</v>
      </c>
    </row>
    <row r="126" spans="2:9" ht="12">
      <c r="B126" s="741" t="s">
        <v>517</v>
      </c>
      <c r="C126" s="742"/>
      <c r="D126" s="394">
        <f>-SCOG!D95</f>
        <v>10504384</v>
      </c>
      <c r="E126" s="394">
        <f>-SCOG!F95</f>
        <v>1053306.45</v>
      </c>
      <c r="F126" s="395">
        <f t="shared" si="12"/>
        <v>11557690.45</v>
      </c>
      <c r="G126" s="396">
        <f>+SCOG!H95+SCOG!I95+SCOG!J95</f>
        <v>11491339.930000002</v>
      </c>
      <c r="H126" s="395">
        <f>SCOG!J95</f>
        <v>11491339.930000002</v>
      </c>
      <c r="I126" s="397">
        <f t="shared" si="9"/>
        <v>66350.51999999769</v>
      </c>
    </row>
    <row r="127" spans="2:9" ht="12">
      <c r="B127" s="741" t="s">
        <v>518</v>
      </c>
      <c r="C127" s="742"/>
      <c r="D127" s="394">
        <f>-SCOG!D96</f>
        <v>12839154</v>
      </c>
      <c r="E127" s="394">
        <f>-SCOG!F96</f>
        <v>46723513.23</v>
      </c>
      <c r="F127" s="395">
        <f t="shared" si="12"/>
        <v>59562667.23</v>
      </c>
      <c r="G127" s="396">
        <f>+SCOG!H96+SCOG!I96+SCOG!J96</f>
        <v>59148868.88999999</v>
      </c>
      <c r="H127" s="395">
        <f>SCOG!J96</f>
        <v>59148868.88999999</v>
      </c>
      <c r="I127" s="397">
        <f t="shared" si="9"/>
        <v>413798.3400000036</v>
      </c>
    </row>
    <row r="128" spans="2:9" ht="12">
      <c r="B128" s="392" t="s">
        <v>519</v>
      </c>
      <c r="C128" s="393"/>
      <c r="D128" s="394">
        <f>-SCOG!D97</f>
        <v>9512</v>
      </c>
      <c r="E128" s="394">
        <f>-SCOG!F97</f>
        <v>25996055.32</v>
      </c>
      <c r="F128" s="395">
        <f t="shared" si="12"/>
        <v>26005567.32</v>
      </c>
      <c r="G128" s="396">
        <f>+SCOG!H97+SCOG!I97+SCOG!J97</f>
        <v>26005567.32</v>
      </c>
      <c r="H128" s="395">
        <f>SCOG!J97</f>
        <v>26005567.32</v>
      </c>
      <c r="I128" s="397">
        <f t="shared" si="9"/>
        <v>0</v>
      </c>
    </row>
    <row r="129" spans="2:9" ht="12">
      <c r="B129" s="392" t="s">
        <v>520</v>
      </c>
      <c r="C129" s="393"/>
      <c r="D129" s="394">
        <f>-SCOG!D98</f>
        <v>3768567</v>
      </c>
      <c r="E129" s="394">
        <f>-SCOG!F98</f>
        <v>94521.53</v>
      </c>
      <c r="F129" s="395">
        <f t="shared" si="12"/>
        <v>3863088.53</v>
      </c>
      <c r="G129" s="396">
        <f>+SCOG!H98+SCOG!I98+SCOG!J98</f>
        <v>3579926.170000001</v>
      </c>
      <c r="H129" s="395">
        <f>SCOG!J98</f>
        <v>3579926.170000001</v>
      </c>
      <c r="I129" s="397">
        <f t="shared" si="9"/>
        <v>283162.35999999894</v>
      </c>
    </row>
    <row r="130" spans="2:9" ht="12">
      <c r="B130" s="392" t="s">
        <v>521</v>
      </c>
      <c r="C130" s="393"/>
      <c r="D130" s="394">
        <f>-SCOG!D99</f>
        <v>28584341</v>
      </c>
      <c r="E130" s="394">
        <f>-SCOG!F99</f>
        <v>-6735623.27</v>
      </c>
      <c r="F130" s="395">
        <f t="shared" si="12"/>
        <v>21848717.73</v>
      </c>
      <c r="G130" s="396">
        <f>+SCOG!H99+SCOG!I99+SCOG!J99</f>
        <v>21792469.58000001</v>
      </c>
      <c r="H130" s="395">
        <f>SCOG!J99</f>
        <v>21792469.58000001</v>
      </c>
      <c r="I130" s="397">
        <f t="shared" si="9"/>
        <v>56248.14999999106</v>
      </c>
    </row>
    <row r="131" spans="2:9" ht="12">
      <c r="B131" s="392" t="s">
        <v>522</v>
      </c>
      <c r="C131" s="393"/>
      <c r="D131" s="394">
        <f>-SCOG!D100</f>
        <v>122393155</v>
      </c>
      <c r="E131" s="394">
        <f>-SCOG!F100</f>
        <v>-7213693.66</v>
      </c>
      <c r="F131" s="395">
        <f t="shared" si="12"/>
        <v>115179461.34</v>
      </c>
      <c r="G131" s="396">
        <f>+SCOG!H100+SCOG!I100+SCOG!J100</f>
        <v>115176554.91000001</v>
      </c>
      <c r="H131" s="395">
        <f>SCOG!J100</f>
        <v>115176554.91000001</v>
      </c>
      <c r="I131" s="397">
        <f t="shared" si="9"/>
        <v>2906.4299999922514</v>
      </c>
    </row>
    <row r="132" spans="1:10" s="338" customFormat="1" ht="24" customHeight="1">
      <c r="A132" s="303"/>
      <c r="B132" s="747" t="s">
        <v>638</v>
      </c>
      <c r="C132" s="748"/>
      <c r="D132" s="403">
        <f>+D133+D134+D135+D136+D137+D138+D139+D140+D141</f>
        <v>132703291</v>
      </c>
      <c r="E132" s="403">
        <f>+E133+E134+E135+E136+E137+E138+E139+E140+E141</f>
        <v>54776155.45999999</v>
      </c>
      <c r="F132" s="403">
        <f>+F133+F134+F135+F136+F137+F138+F139+F140+F141</f>
        <v>187479446.45999998</v>
      </c>
      <c r="G132" s="403">
        <f>+G133+G134+G135+G136+G137+G138+G139+G140+G141</f>
        <v>186824668.48</v>
      </c>
      <c r="H132" s="403">
        <f>+H133+H134+H135+H136+H137+H138+H139+H140+H141</f>
        <v>185522660.7</v>
      </c>
      <c r="I132" s="391">
        <f t="shared" si="9"/>
        <v>654777.9799999893</v>
      </c>
      <c r="J132" s="303"/>
    </row>
    <row r="133" spans="2:9" ht="12">
      <c r="B133" s="741" t="s">
        <v>523</v>
      </c>
      <c r="C133" s="742"/>
      <c r="D133" s="394">
        <f>-SCOG!D101</f>
        <v>0</v>
      </c>
      <c r="E133" s="394">
        <f>-SCOG!F101</f>
        <v>0</v>
      </c>
      <c r="F133" s="395">
        <f aca="true" t="shared" si="13" ref="F133:F141">+D133+E133</f>
        <v>0</v>
      </c>
      <c r="G133" s="396">
        <f>+SCOG!H101+SCOG!I101+SCOG!J101</f>
        <v>0</v>
      </c>
      <c r="H133" s="395">
        <f>SCOG!J101</f>
        <v>0</v>
      </c>
      <c r="I133" s="397">
        <f t="shared" si="9"/>
        <v>0</v>
      </c>
    </row>
    <row r="134" spans="2:9" ht="12">
      <c r="B134" s="392" t="s">
        <v>524</v>
      </c>
      <c r="C134" s="393"/>
      <c r="D134" s="394">
        <f>-SCOG!D102</f>
        <v>0</v>
      </c>
      <c r="E134" s="394">
        <f>-SCOG!F102</f>
        <v>0</v>
      </c>
      <c r="F134" s="395">
        <f t="shared" si="13"/>
        <v>0</v>
      </c>
      <c r="G134" s="396">
        <f>+SCOG!H102+SCOG!I102+SCOG!J102</f>
        <v>0</v>
      </c>
      <c r="H134" s="395">
        <f>SCOG!J102</f>
        <v>0</v>
      </c>
      <c r="I134" s="397">
        <f t="shared" si="9"/>
        <v>0</v>
      </c>
    </row>
    <row r="135" spans="2:9" ht="12">
      <c r="B135" s="392" t="s">
        <v>525</v>
      </c>
      <c r="C135" s="393"/>
      <c r="D135" s="394">
        <f>-SCOG!D103</f>
        <v>0</v>
      </c>
      <c r="E135" s="394">
        <f>-SCOG!F103</f>
        <v>0</v>
      </c>
      <c r="F135" s="395">
        <f t="shared" si="13"/>
        <v>0</v>
      </c>
      <c r="G135" s="396">
        <f>+SCOG!H103+SCOG!I103+SCOG!J103</f>
        <v>0</v>
      </c>
      <c r="H135" s="395">
        <f>SCOG!J103</f>
        <v>0</v>
      </c>
      <c r="I135" s="397">
        <f t="shared" si="9"/>
        <v>0</v>
      </c>
    </row>
    <row r="136" spans="2:9" ht="12">
      <c r="B136" s="392" t="s">
        <v>526</v>
      </c>
      <c r="C136" s="393"/>
      <c r="D136" s="394">
        <f>-SCOG!D104</f>
        <v>76931049</v>
      </c>
      <c r="E136" s="394">
        <f>-SCOG!F104</f>
        <v>40200472.69</v>
      </c>
      <c r="F136" s="395">
        <f t="shared" si="13"/>
        <v>117131521.69</v>
      </c>
      <c r="G136" s="396">
        <f>+SCOG!H104+SCOG!I104+SCOG!J104</f>
        <v>116476743.71</v>
      </c>
      <c r="H136" s="395">
        <f>SCOG!J104</f>
        <v>115174735.92999999</v>
      </c>
      <c r="I136" s="397">
        <f t="shared" si="9"/>
        <v>654777.9800000042</v>
      </c>
    </row>
    <row r="137" spans="2:9" ht="12">
      <c r="B137" s="392" t="s">
        <v>527</v>
      </c>
      <c r="C137" s="393"/>
      <c r="D137" s="394">
        <f>-SCOG!D105</f>
        <v>55772242</v>
      </c>
      <c r="E137" s="394">
        <f>-SCOG!F105</f>
        <v>14575682.77</v>
      </c>
      <c r="F137" s="395">
        <f t="shared" si="13"/>
        <v>70347924.77</v>
      </c>
      <c r="G137" s="396">
        <f>+SCOG!H105+SCOG!I105+SCOG!J105</f>
        <v>70347924.77</v>
      </c>
      <c r="H137" s="395">
        <f>SCOG!J105</f>
        <v>70347924.77</v>
      </c>
      <c r="I137" s="397">
        <f t="shared" si="9"/>
        <v>0</v>
      </c>
    </row>
    <row r="138" spans="2:9" ht="12">
      <c r="B138" s="741" t="s">
        <v>528</v>
      </c>
      <c r="C138" s="742"/>
      <c r="D138" s="394">
        <f>-SCOG!D106</f>
        <v>0</v>
      </c>
      <c r="E138" s="394">
        <f>-SCOG!F106</f>
        <v>0</v>
      </c>
      <c r="F138" s="395">
        <f t="shared" si="13"/>
        <v>0</v>
      </c>
      <c r="G138" s="396">
        <f>+SCOG!H106+SCOG!I106+SCOG!J106</f>
        <v>0</v>
      </c>
      <c r="H138" s="395">
        <f>SCOG!J106</f>
        <v>0</v>
      </c>
      <c r="I138" s="397">
        <f t="shared" si="9"/>
        <v>0</v>
      </c>
    </row>
    <row r="139" spans="2:9" ht="12">
      <c r="B139" s="392" t="s">
        <v>529</v>
      </c>
      <c r="C139" s="393"/>
      <c r="D139" s="394">
        <f>-SCOG!D107</f>
        <v>0</v>
      </c>
      <c r="E139" s="394">
        <f>-SCOG!F107</f>
        <v>0</v>
      </c>
      <c r="F139" s="395">
        <f t="shared" si="13"/>
        <v>0</v>
      </c>
      <c r="G139" s="396">
        <f>+SCOG!H107+SCOG!I107+SCOG!J107</f>
        <v>0</v>
      </c>
      <c r="H139" s="395">
        <f>SCOG!J107</f>
        <v>0</v>
      </c>
      <c r="I139" s="397">
        <f>+F139-G139</f>
        <v>0</v>
      </c>
    </row>
    <row r="140" spans="2:9" ht="12">
      <c r="B140" s="392" t="s">
        <v>530</v>
      </c>
      <c r="C140" s="393"/>
      <c r="D140" s="394">
        <f>-SCOG!D108</f>
        <v>0</v>
      </c>
      <c r="E140" s="394">
        <f>-SCOG!F108</f>
        <v>0</v>
      </c>
      <c r="F140" s="395">
        <f t="shared" si="13"/>
        <v>0</v>
      </c>
      <c r="G140" s="396">
        <f>+SCOG!H108+SCOG!I108+SCOG!J108</f>
        <v>0</v>
      </c>
      <c r="H140" s="395">
        <f>SCOG!J108</f>
        <v>0</v>
      </c>
      <c r="I140" s="397">
        <f aca="true" t="shared" si="14" ref="I140:I178">+F140-G140</f>
        <v>0</v>
      </c>
    </row>
    <row r="141" spans="2:9" ht="12">
      <c r="B141" s="392" t="s">
        <v>565</v>
      </c>
      <c r="C141" s="393"/>
      <c r="D141" s="394">
        <f>-SCOG!D109</f>
        <v>0</v>
      </c>
      <c r="E141" s="394">
        <f>-SCOG!F109</f>
        <v>0</v>
      </c>
      <c r="F141" s="395">
        <f t="shared" si="13"/>
        <v>0</v>
      </c>
      <c r="G141" s="396">
        <f>+SCOG!H109+SCOG!I109+SCOG!J109</f>
        <v>0</v>
      </c>
      <c r="H141" s="395">
        <f>SCOG!J109</f>
        <v>0</v>
      </c>
      <c r="I141" s="397">
        <f t="shared" si="14"/>
        <v>0</v>
      </c>
    </row>
    <row r="142" spans="1:10" s="338" customFormat="1" ht="12">
      <c r="A142" s="303"/>
      <c r="B142" s="400" t="s">
        <v>639</v>
      </c>
      <c r="C142" s="401"/>
      <c r="D142" s="402">
        <f>SUM(D143:D151)</f>
        <v>11846830</v>
      </c>
      <c r="E142" s="402">
        <f>SUM(E143:E151)</f>
        <v>17177152.519999996</v>
      </c>
      <c r="F142" s="403">
        <f>SUM(F143:F151)</f>
        <v>29023982.519999996</v>
      </c>
      <c r="G142" s="404">
        <f>SUM(G143:G151)</f>
        <v>28718652.37</v>
      </c>
      <c r="H142" s="403">
        <f>SUM(H143:H151)</f>
        <v>28718652.37</v>
      </c>
      <c r="I142" s="391">
        <f t="shared" si="14"/>
        <v>305330.1499999948</v>
      </c>
      <c r="J142" s="303"/>
    </row>
    <row r="143" spans="2:9" ht="12">
      <c r="B143" s="392" t="s">
        <v>532</v>
      </c>
      <c r="C143" s="393"/>
      <c r="D143" s="394">
        <f>-SCOG!D110</f>
        <v>6325393</v>
      </c>
      <c r="E143" s="394">
        <f>-SCOG!F110</f>
        <v>6898526.17</v>
      </c>
      <c r="F143" s="395">
        <f aca="true" t="shared" si="15" ref="F143:F151">+D143+E143</f>
        <v>13223919.17</v>
      </c>
      <c r="G143" s="396">
        <f>+SCOG!H110+SCOG!I110+SCOG!J110</f>
        <v>13036914.000000002</v>
      </c>
      <c r="H143" s="395">
        <f>SCOG!J110</f>
        <v>13036914.000000002</v>
      </c>
      <c r="I143" s="397">
        <f t="shared" si="14"/>
        <v>187005.16999999806</v>
      </c>
    </row>
    <row r="144" spans="2:9" ht="12">
      <c r="B144" s="392" t="s">
        <v>533</v>
      </c>
      <c r="C144" s="393"/>
      <c r="D144" s="394">
        <f>-SCOG!D111</f>
        <v>1273576</v>
      </c>
      <c r="E144" s="394">
        <f>-SCOG!F111</f>
        <v>10213526.27</v>
      </c>
      <c r="F144" s="395">
        <f t="shared" si="15"/>
        <v>11487102.27</v>
      </c>
      <c r="G144" s="396">
        <f>+SCOG!H111+SCOG!I111+SCOG!J111</f>
        <v>11472842.26</v>
      </c>
      <c r="H144" s="395">
        <f>SCOG!J111</f>
        <v>11472842.26</v>
      </c>
      <c r="I144" s="397">
        <f t="shared" si="14"/>
        <v>14260.009999999776</v>
      </c>
    </row>
    <row r="145" spans="2:9" ht="12">
      <c r="B145" s="392" t="s">
        <v>534</v>
      </c>
      <c r="C145" s="393"/>
      <c r="D145" s="394">
        <f>-SCOG!D112</f>
        <v>93000</v>
      </c>
      <c r="E145" s="394">
        <f>-SCOG!F112</f>
        <v>295167.04</v>
      </c>
      <c r="F145" s="395">
        <f t="shared" si="15"/>
        <v>388167.04</v>
      </c>
      <c r="G145" s="396">
        <f>+SCOG!H112+SCOG!I112+SCOG!J112</f>
        <v>388167.04000000004</v>
      </c>
      <c r="H145" s="395">
        <f>SCOG!J112</f>
        <v>388167.04000000004</v>
      </c>
      <c r="I145" s="397">
        <f t="shared" si="14"/>
        <v>0</v>
      </c>
    </row>
    <row r="146" spans="2:9" ht="12">
      <c r="B146" s="392" t="s">
        <v>535</v>
      </c>
      <c r="C146" s="393"/>
      <c r="D146" s="394">
        <f>-SCOG!D113</f>
        <v>30000</v>
      </c>
      <c r="E146" s="394">
        <f>-SCOG!F113</f>
        <v>1820524.97</v>
      </c>
      <c r="F146" s="395">
        <f t="shared" si="15"/>
        <v>1850524.97</v>
      </c>
      <c r="G146" s="396">
        <f>+SCOG!H113+SCOG!I113+SCOG!J113</f>
        <v>1766460</v>
      </c>
      <c r="H146" s="395">
        <f>SCOG!J113</f>
        <v>1766460</v>
      </c>
      <c r="I146" s="397">
        <f t="shared" si="14"/>
        <v>84064.96999999997</v>
      </c>
    </row>
    <row r="147" spans="2:9" ht="12">
      <c r="B147" s="392" t="s">
        <v>536</v>
      </c>
      <c r="C147" s="393"/>
      <c r="D147" s="394">
        <f>-SCOG!D114</f>
        <v>0</v>
      </c>
      <c r="E147" s="394">
        <f>-SCOG!F114</f>
        <v>0</v>
      </c>
      <c r="F147" s="395">
        <f t="shared" si="15"/>
        <v>0</v>
      </c>
      <c r="G147" s="396">
        <f>+SCOG!H114+SCOG!I114+SCOG!J114</f>
        <v>0</v>
      </c>
      <c r="H147" s="395">
        <f>SCOG!J114</f>
        <v>0</v>
      </c>
      <c r="I147" s="397">
        <f t="shared" si="14"/>
        <v>0</v>
      </c>
    </row>
    <row r="148" spans="2:9" ht="12">
      <c r="B148" s="741" t="s">
        <v>566</v>
      </c>
      <c r="C148" s="742"/>
      <c r="D148" s="394">
        <f>-SCOG!D115</f>
        <v>821362</v>
      </c>
      <c r="E148" s="394">
        <f>-SCOG!F115</f>
        <v>1252907.07</v>
      </c>
      <c r="F148" s="395">
        <f t="shared" si="15"/>
        <v>2074269.07</v>
      </c>
      <c r="G148" s="396">
        <f>+SCOG!H115+SCOG!I115+SCOG!J115</f>
        <v>2054269.07</v>
      </c>
      <c r="H148" s="395">
        <f>SCOG!J115</f>
        <v>2054269.07</v>
      </c>
      <c r="I148" s="397">
        <f t="shared" si="14"/>
        <v>20000</v>
      </c>
    </row>
    <row r="149" spans="2:9" ht="12">
      <c r="B149" s="392" t="s">
        <v>538</v>
      </c>
      <c r="C149" s="393"/>
      <c r="D149" s="394">
        <f>-SCOG!D116</f>
        <v>3499</v>
      </c>
      <c r="E149" s="394">
        <f>-SCOG!F116</f>
        <v>-3499</v>
      </c>
      <c r="F149" s="395">
        <f t="shared" si="15"/>
        <v>0</v>
      </c>
      <c r="G149" s="396">
        <f>+SCOG!H116+SCOG!I116+SCOG!J116</f>
        <v>0</v>
      </c>
      <c r="H149" s="395">
        <f>SCOG!J116</f>
        <v>0</v>
      </c>
      <c r="I149" s="397">
        <f t="shared" si="14"/>
        <v>0</v>
      </c>
    </row>
    <row r="150" spans="2:9" ht="12">
      <c r="B150" s="392" t="s">
        <v>539</v>
      </c>
      <c r="C150" s="393"/>
      <c r="D150" s="394">
        <f>-SCOG!D117</f>
        <v>0</v>
      </c>
      <c r="E150" s="394">
        <f>-SCOG!F117</f>
        <v>0</v>
      </c>
      <c r="F150" s="395">
        <f t="shared" si="15"/>
        <v>0</v>
      </c>
      <c r="G150" s="396">
        <f>+SCOG!H117+SCOG!I117+SCOG!J117</f>
        <v>0</v>
      </c>
      <c r="H150" s="395">
        <f>SCOG!J117</f>
        <v>0</v>
      </c>
      <c r="I150" s="397">
        <f t="shared" si="14"/>
        <v>0</v>
      </c>
    </row>
    <row r="151" spans="2:9" ht="12">
      <c r="B151" s="398" t="s">
        <v>540</v>
      </c>
      <c r="C151" s="399"/>
      <c r="D151" s="394">
        <f>-SCOG!D118</f>
        <v>3300000</v>
      </c>
      <c r="E151" s="394">
        <f>-SCOG!F118</f>
        <v>-3300000</v>
      </c>
      <c r="F151" s="395">
        <f t="shared" si="15"/>
        <v>0</v>
      </c>
      <c r="G151" s="396">
        <f>+SCOG!H118+SCOG!I118+SCOG!J118</f>
        <v>0</v>
      </c>
      <c r="H151" s="395">
        <f>SCOG!J118</f>
        <v>0</v>
      </c>
      <c r="I151" s="397">
        <f t="shared" si="14"/>
        <v>0</v>
      </c>
    </row>
    <row r="152" spans="1:10" s="338" customFormat="1" ht="12">
      <c r="A152" s="303"/>
      <c r="B152" s="430" t="s">
        <v>541</v>
      </c>
      <c r="C152" s="431"/>
      <c r="D152" s="432">
        <f>SUM(D153:D155)</f>
        <v>0</v>
      </c>
      <c r="E152" s="432">
        <f>SUM(E153:E155)</f>
        <v>0</v>
      </c>
      <c r="F152" s="433">
        <f>SUM(F153:F155)</f>
        <v>0</v>
      </c>
      <c r="G152" s="434">
        <f>SUM(G153:G155)</f>
        <v>0</v>
      </c>
      <c r="H152" s="433">
        <f>SUM(H153:H155)</f>
        <v>0</v>
      </c>
      <c r="I152" s="391">
        <f t="shared" si="14"/>
        <v>0</v>
      </c>
      <c r="J152" s="303"/>
    </row>
    <row r="153" spans="2:9" ht="12">
      <c r="B153" s="741" t="s">
        <v>542</v>
      </c>
      <c r="C153" s="742"/>
      <c r="D153" s="394">
        <f>-SCOG!D119</f>
        <v>0</v>
      </c>
      <c r="E153" s="394">
        <f>-SCOG!F119</f>
        <v>0</v>
      </c>
      <c r="F153" s="395">
        <f>+D153+E153</f>
        <v>0</v>
      </c>
      <c r="G153" s="396">
        <f>+SCOG!H119+SCOG!I119+SCOG!J119</f>
        <v>0</v>
      </c>
      <c r="H153" s="395">
        <f>SCOG!J119</f>
        <v>0</v>
      </c>
      <c r="I153" s="397">
        <f t="shared" si="14"/>
        <v>0</v>
      </c>
    </row>
    <row r="154" spans="2:9" ht="12">
      <c r="B154" s="741" t="s">
        <v>543</v>
      </c>
      <c r="C154" s="742"/>
      <c r="D154" s="394">
        <f>-SCOG!D120</f>
        <v>0</v>
      </c>
      <c r="E154" s="394">
        <f>-SCOG!F120</f>
        <v>0</v>
      </c>
      <c r="F154" s="395">
        <f>+D154+E154</f>
        <v>0</v>
      </c>
      <c r="G154" s="396">
        <f>+SCOG!H120+SCOG!I120+SCOG!J120</f>
        <v>0</v>
      </c>
      <c r="H154" s="395">
        <f>SCOG!J120</f>
        <v>0</v>
      </c>
      <c r="I154" s="397">
        <f t="shared" si="14"/>
        <v>0</v>
      </c>
    </row>
    <row r="155" spans="2:9" ht="12">
      <c r="B155" s="392" t="s">
        <v>544</v>
      </c>
      <c r="C155" s="393"/>
      <c r="D155" s="394">
        <f>-SCOG!D121</f>
        <v>0</v>
      </c>
      <c r="E155" s="394">
        <f>-SCOG!F121</f>
        <v>0</v>
      </c>
      <c r="F155" s="395">
        <f>+D155+E155</f>
        <v>0</v>
      </c>
      <c r="G155" s="396">
        <f>+SCOG!H121+SCOG!I121+SCOG!J121</f>
        <v>0</v>
      </c>
      <c r="H155" s="395">
        <f>SCOG!J121</f>
        <v>0</v>
      </c>
      <c r="I155" s="397">
        <f t="shared" si="14"/>
        <v>0</v>
      </c>
    </row>
    <row r="156" spans="1:10" s="338" customFormat="1" ht="12">
      <c r="A156" s="303"/>
      <c r="B156" s="400" t="s">
        <v>640</v>
      </c>
      <c r="C156" s="401"/>
      <c r="D156" s="402">
        <f>SUM(D157:D164)</f>
        <v>0</v>
      </c>
      <c r="E156" s="402">
        <f>SUM(E157:E164)</f>
        <v>0</v>
      </c>
      <c r="F156" s="403">
        <f>SUM(F157:F164)</f>
        <v>0</v>
      </c>
      <c r="G156" s="404">
        <f>SUM(G157:G164)</f>
        <v>0</v>
      </c>
      <c r="H156" s="403">
        <f>SUM(H157:H164)</f>
        <v>0</v>
      </c>
      <c r="I156" s="391">
        <f t="shared" si="14"/>
        <v>0</v>
      </c>
      <c r="J156" s="303"/>
    </row>
    <row r="157" spans="2:9" ht="12">
      <c r="B157" s="741" t="s">
        <v>545</v>
      </c>
      <c r="C157" s="742"/>
      <c r="D157" s="394">
        <f>-SCOG!D122</f>
        <v>0</v>
      </c>
      <c r="E157" s="394">
        <f>-SCOG!F122</f>
        <v>0</v>
      </c>
      <c r="F157" s="395">
        <f aca="true" t="shared" si="16" ref="F157:F164">+D157+E157</f>
        <v>0</v>
      </c>
      <c r="G157" s="396">
        <f>+SCOG!H122+SCOG!I122+SCOG!J122</f>
        <v>0</v>
      </c>
      <c r="H157" s="395">
        <f>SCOG!J122</f>
        <v>0</v>
      </c>
      <c r="I157" s="397">
        <f t="shared" si="14"/>
        <v>0</v>
      </c>
    </row>
    <row r="158" spans="2:9" ht="12">
      <c r="B158" s="741" t="s">
        <v>546</v>
      </c>
      <c r="C158" s="742"/>
      <c r="D158" s="394">
        <f>-SCOG!D123</f>
        <v>0</v>
      </c>
      <c r="E158" s="394">
        <f>-SCOG!F123</f>
        <v>0</v>
      </c>
      <c r="F158" s="395">
        <f t="shared" si="16"/>
        <v>0</v>
      </c>
      <c r="G158" s="396">
        <f>+SCOG!H123+SCOG!I123+SCOG!J123</f>
        <v>0</v>
      </c>
      <c r="H158" s="395">
        <f>SCOG!J123</f>
        <v>0</v>
      </c>
      <c r="I158" s="397">
        <f t="shared" si="14"/>
        <v>0</v>
      </c>
    </row>
    <row r="159" spans="2:9" ht="12">
      <c r="B159" s="741" t="s">
        <v>547</v>
      </c>
      <c r="C159" s="742"/>
      <c r="D159" s="394">
        <f>-SCOG!D124</f>
        <v>0</v>
      </c>
      <c r="E159" s="394">
        <f>-SCOG!F124</f>
        <v>0</v>
      </c>
      <c r="F159" s="395">
        <f t="shared" si="16"/>
        <v>0</v>
      </c>
      <c r="G159" s="396">
        <f>+SCOG!H124+SCOG!I124+SCOG!J124</f>
        <v>0</v>
      </c>
      <c r="H159" s="395">
        <f>SCOG!J124</f>
        <v>0</v>
      </c>
      <c r="I159" s="397">
        <f t="shared" si="14"/>
        <v>0</v>
      </c>
    </row>
    <row r="160" spans="2:9" ht="12">
      <c r="B160" s="435" t="s">
        <v>548</v>
      </c>
      <c r="C160" s="436"/>
      <c r="D160" s="381">
        <f>-SCOG!D125</f>
        <v>0</v>
      </c>
      <c r="E160" s="381">
        <f>-SCOG!F125</f>
        <v>0</v>
      </c>
      <c r="F160" s="395">
        <f t="shared" si="16"/>
        <v>0</v>
      </c>
      <c r="G160" s="396">
        <f>+SCOG!H125+SCOG!I125+SCOG!J125</f>
        <v>0</v>
      </c>
      <c r="H160" s="382">
        <f>SCOG!J125</f>
        <v>0</v>
      </c>
      <c r="I160" s="366">
        <f t="shared" si="14"/>
        <v>0</v>
      </c>
    </row>
    <row r="161" spans="2:9" ht="12">
      <c r="B161" s="741" t="s">
        <v>797</v>
      </c>
      <c r="C161" s="742"/>
      <c r="D161" s="394">
        <f>-SCOG!D126</f>
        <v>0</v>
      </c>
      <c r="E161" s="394">
        <f>-SCOG!F126</f>
        <v>0</v>
      </c>
      <c r="F161" s="395">
        <f t="shared" si="16"/>
        <v>0</v>
      </c>
      <c r="G161" s="396">
        <f>+SCOG!H126+SCOG!I126+SCOG!J126</f>
        <v>0</v>
      </c>
      <c r="H161" s="395">
        <f>SCOG!J126</f>
        <v>0</v>
      </c>
      <c r="I161" s="397">
        <f t="shared" si="14"/>
        <v>0</v>
      </c>
    </row>
    <row r="162" spans="2:9" ht="12">
      <c r="B162" s="741" t="s">
        <v>799</v>
      </c>
      <c r="C162" s="742"/>
      <c r="D162" s="394"/>
      <c r="E162" s="394"/>
      <c r="F162" s="395"/>
      <c r="G162" s="396"/>
      <c r="H162" s="395"/>
      <c r="I162" s="397"/>
    </row>
    <row r="163" spans="2:9" ht="12">
      <c r="B163" s="735" t="s">
        <v>549</v>
      </c>
      <c r="C163" s="736"/>
      <c r="D163" s="381">
        <f>-SCOG!D127</f>
        <v>0</v>
      </c>
      <c r="E163" s="381">
        <f>-SCOG!F127</f>
        <v>0</v>
      </c>
      <c r="F163" s="395">
        <f t="shared" si="16"/>
        <v>0</v>
      </c>
      <c r="G163" s="396">
        <f>+SCOG!H127+SCOG!I127+SCOG!J127</f>
        <v>0</v>
      </c>
      <c r="H163" s="382">
        <f>SCOG!J127</f>
        <v>0</v>
      </c>
      <c r="I163" s="366">
        <f t="shared" si="14"/>
        <v>0</v>
      </c>
    </row>
    <row r="164" spans="2:9" ht="12">
      <c r="B164" s="735" t="s">
        <v>550</v>
      </c>
      <c r="C164" s="736"/>
      <c r="D164" s="381">
        <f>-SCOG!D128</f>
        <v>0</v>
      </c>
      <c r="E164" s="381">
        <f>-SCOG!F128</f>
        <v>0</v>
      </c>
      <c r="F164" s="395">
        <f t="shared" si="16"/>
        <v>0</v>
      </c>
      <c r="G164" s="396">
        <f>+SCOG!H128+SCOG!I128+SCOG!J128</f>
        <v>0</v>
      </c>
      <c r="H164" s="382">
        <f>SCOG!J128</f>
        <v>0</v>
      </c>
      <c r="I164" s="366">
        <f t="shared" si="14"/>
        <v>0</v>
      </c>
    </row>
    <row r="165" spans="1:10" s="338" customFormat="1" ht="12">
      <c r="A165" s="303"/>
      <c r="B165" s="437" t="s">
        <v>551</v>
      </c>
      <c r="C165" s="438"/>
      <c r="D165" s="439">
        <f>SUM(D166:D168)</f>
        <v>0</v>
      </c>
      <c r="E165" s="439">
        <f>SUM(E166:E168)</f>
        <v>0</v>
      </c>
      <c r="F165" s="440">
        <f>SUM(F166:F168)</f>
        <v>0</v>
      </c>
      <c r="G165" s="441">
        <f>SUM(G166:G168)</f>
        <v>0</v>
      </c>
      <c r="H165" s="440">
        <f>SUM(H166:H168)</f>
        <v>0</v>
      </c>
      <c r="I165" s="388">
        <f t="shared" si="14"/>
        <v>0</v>
      </c>
      <c r="J165" s="303"/>
    </row>
    <row r="166" spans="2:9" ht="12">
      <c r="B166" s="442" t="s">
        <v>552</v>
      </c>
      <c r="C166" s="443"/>
      <c r="D166" s="381">
        <f>-SCOG!D129</f>
        <v>0</v>
      </c>
      <c r="E166" s="381">
        <f>-SCOG!F129</f>
        <v>0</v>
      </c>
      <c r="F166" s="395">
        <f>+D166+E166</f>
        <v>0</v>
      </c>
      <c r="G166" s="396">
        <f>+SCOG!H129+SCOG!I129+SCOG!J129</f>
        <v>0</v>
      </c>
      <c r="H166" s="382">
        <f>SCOG!J129</f>
        <v>0</v>
      </c>
      <c r="I166" s="366">
        <f t="shared" si="14"/>
        <v>0</v>
      </c>
    </row>
    <row r="167" spans="2:9" ht="12">
      <c r="B167" s="442" t="s">
        <v>553</v>
      </c>
      <c r="C167" s="443"/>
      <c r="D167" s="381">
        <f>-SCOG!D130</f>
        <v>0</v>
      </c>
      <c r="E167" s="381">
        <f>-SCOG!F130</f>
        <v>0</v>
      </c>
      <c r="F167" s="395">
        <f>+D167+E167</f>
        <v>0</v>
      </c>
      <c r="G167" s="396">
        <f>+SCOG!H130+SCOG!I130+SCOG!J130</f>
        <v>0</v>
      </c>
      <c r="H167" s="382">
        <f>SCOG!J130</f>
        <v>0</v>
      </c>
      <c r="I167" s="366">
        <f t="shared" si="14"/>
        <v>0</v>
      </c>
    </row>
    <row r="168" spans="2:9" ht="12">
      <c r="B168" s="442" t="s">
        <v>554</v>
      </c>
      <c r="C168" s="443"/>
      <c r="D168" s="381">
        <f>-SCOG!D131</f>
        <v>0</v>
      </c>
      <c r="E168" s="381">
        <f>-SCOG!F131</f>
        <v>0</v>
      </c>
      <c r="F168" s="395">
        <f>+D168+E168</f>
        <v>0</v>
      </c>
      <c r="G168" s="396">
        <f>+SCOG!H131+SCOG!I131+SCOG!J131</f>
        <v>0</v>
      </c>
      <c r="H168" s="382">
        <f>SCOG!J131</f>
        <v>0</v>
      </c>
      <c r="I168" s="366">
        <f t="shared" si="14"/>
        <v>0</v>
      </c>
    </row>
    <row r="169" spans="1:10" s="342" customFormat="1" ht="12">
      <c r="A169" s="307"/>
      <c r="B169" s="733" t="s">
        <v>555</v>
      </c>
      <c r="C169" s="734"/>
      <c r="D169" s="444">
        <f>SUM(D170:D176)</f>
        <v>0</v>
      </c>
      <c r="E169" s="444">
        <f>SUM(E170:E176)</f>
        <v>6189268.41</v>
      </c>
      <c r="F169" s="445">
        <f>SUM(F170:F176)</f>
        <v>6189268.41</v>
      </c>
      <c r="G169" s="446">
        <f>SUM(G170:G176)</f>
        <v>6189268.41</v>
      </c>
      <c r="H169" s="445">
        <f>SUM(H170:H176)</f>
        <v>6189268.41</v>
      </c>
      <c r="I169" s="447">
        <f t="shared" si="14"/>
        <v>0</v>
      </c>
      <c r="J169" s="307"/>
    </row>
    <row r="170" spans="1:10" s="275" customFormat="1" ht="12">
      <c r="A170" s="274"/>
      <c r="B170" s="735" t="s">
        <v>556</v>
      </c>
      <c r="C170" s="736"/>
      <c r="D170" s="381">
        <f>-SCOG!D132</f>
        <v>0</v>
      </c>
      <c r="E170" s="381">
        <f>-SCOG!F132</f>
        <v>0</v>
      </c>
      <c r="F170" s="395">
        <f aca="true" t="shared" si="17" ref="F170:F176">+D170+E170</f>
        <v>0</v>
      </c>
      <c r="G170" s="396">
        <f>+SCOG!H132+SCOG!I132+SCOG!J132</f>
        <v>0</v>
      </c>
      <c r="H170" s="382">
        <f>SCOG!J132</f>
        <v>0</v>
      </c>
      <c r="I170" s="448">
        <f t="shared" si="14"/>
        <v>0</v>
      </c>
      <c r="J170" s="274"/>
    </row>
    <row r="171" spans="1:10" s="275" customFormat="1" ht="12">
      <c r="A171" s="274"/>
      <c r="B171" s="735" t="s">
        <v>557</v>
      </c>
      <c r="C171" s="736"/>
      <c r="D171" s="381">
        <f>-SCOG!D133</f>
        <v>0</v>
      </c>
      <c r="E171" s="381">
        <f>-SCOG!F133</f>
        <v>0</v>
      </c>
      <c r="F171" s="395">
        <f t="shared" si="17"/>
        <v>0</v>
      </c>
      <c r="G171" s="396">
        <f>+SCOG!H133+SCOG!I133+SCOG!J133</f>
        <v>0</v>
      </c>
      <c r="H171" s="382">
        <f>SCOG!J133</f>
        <v>0</v>
      </c>
      <c r="I171" s="448">
        <f t="shared" si="14"/>
        <v>0</v>
      </c>
      <c r="J171" s="274"/>
    </row>
    <row r="172" spans="2:9" ht="12">
      <c r="B172" s="442" t="s">
        <v>558</v>
      </c>
      <c r="C172" s="443"/>
      <c r="D172" s="381">
        <f>-SCOG!D134</f>
        <v>0</v>
      </c>
      <c r="E172" s="381">
        <f>-SCOG!F134</f>
        <v>0</v>
      </c>
      <c r="F172" s="395">
        <f t="shared" si="17"/>
        <v>0</v>
      </c>
      <c r="G172" s="396">
        <f>+SCOG!H134+SCOG!I134+SCOG!J134</f>
        <v>0</v>
      </c>
      <c r="H172" s="382">
        <f>SCOG!J134</f>
        <v>0</v>
      </c>
      <c r="I172" s="366">
        <f>+F172-G172</f>
        <v>0</v>
      </c>
    </row>
    <row r="173" spans="2:9" ht="12">
      <c r="B173" s="442" t="s">
        <v>559</v>
      </c>
      <c r="C173" s="443"/>
      <c r="D173" s="381">
        <f>-SCOG!D135</f>
        <v>0</v>
      </c>
      <c r="E173" s="381">
        <f>-SCOG!F135</f>
        <v>0</v>
      </c>
      <c r="F173" s="395">
        <f t="shared" si="17"/>
        <v>0</v>
      </c>
      <c r="G173" s="396">
        <f>+SCOG!H135+SCOG!I135+SCOG!J135</f>
        <v>0</v>
      </c>
      <c r="H173" s="382">
        <f>SCOG!J135</f>
        <v>0</v>
      </c>
      <c r="I173" s="366">
        <f t="shared" si="14"/>
        <v>0</v>
      </c>
    </row>
    <row r="174" spans="2:9" ht="12">
      <c r="B174" s="442" t="s">
        <v>560</v>
      </c>
      <c r="C174" s="443"/>
      <c r="D174" s="381">
        <f>-SCOG!D136</f>
        <v>0</v>
      </c>
      <c r="E174" s="381">
        <f>-SCOG!F136</f>
        <v>0</v>
      </c>
      <c r="F174" s="395">
        <f t="shared" si="17"/>
        <v>0</v>
      </c>
      <c r="G174" s="396">
        <f>+SCOG!H136+SCOG!I136+SCOG!J136</f>
        <v>0</v>
      </c>
      <c r="H174" s="382">
        <f>SCOG!J136</f>
        <v>0</v>
      </c>
      <c r="I174" s="366">
        <f t="shared" si="14"/>
        <v>0</v>
      </c>
    </row>
    <row r="175" spans="2:9" ht="12">
      <c r="B175" s="442" t="s">
        <v>561</v>
      </c>
      <c r="C175" s="443"/>
      <c r="D175" s="381">
        <f>-SCOG!D137</f>
        <v>0</v>
      </c>
      <c r="E175" s="381">
        <f>-SCOG!F137</f>
        <v>0</v>
      </c>
      <c r="F175" s="395">
        <f t="shared" si="17"/>
        <v>0</v>
      </c>
      <c r="G175" s="396">
        <f>+SCOG!H137+SCOG!I137+SCOG!J137</f>
        <v>0</v>
      </c>
      <c r="H175" s="382">
        <f>SCOG!J137</f>
        <v>0</v>
      </c>
      <c r="I175" s="366">
        <f t="shared" si="14"/>
        <v>0</v>
      </c>
    </row>
    <row r="176" spans="2:9" ht="12">
      <c r="B176" s="442" t="s">
        <v>562</v>
      </c>
      <c r="C176" s="443"/>
      <c r="D176" s="381">
        <f>-SCOG!D138</f>
        <v>0</v>
      </c>
      <c r="E176" s="381">
        <f>-SCOG!F138</f>
        <v>6189268.41</v>
      </c>
      <c r="F176" s="395">
        <f t="shared" si="17"/>
        <v>6189268.41</v>
      </c>
      <c r="G176" s="396">
        <f>+SCOG!H138+SCOG!I138+SCOG!J138</f>
        <v>6189268.41</v>
      </c>
      <c r="H176" s="382">
        <f>SCOG!J138</f>
        <v>6189268.41</v>
      </c>
      <c r="I176" s="366">
        <f t="shared" si="14"/>
        <v>0</v>
      </c>
    </row>
    <row r="177" spans="2:9" ht="12">
      <c r="B177" s="442"/>
      <c r="C177" s="443"/>
      <c r="D177" s="381"/>
      <c r="E177" s="382"/>
      <c r="F177" s="383"/>
      <c r="G177" s="383"/>
      <c r="H177" s="382"/>
      <c r="I177" s="366"/>
    </row>
    <row r="178" spans="2:9" ht="12">
      <c r="B178" s="437" t="s">
        <v>567</v>
      </c>
      <c r="C178" s="438"/>
      <c r="D178" s="439">
        <f>+D13+D103</f>
        <v>7312626534</v>
      </c>
      <c r="E178" s="439">
        <f>+E13+E103</f>
        <v>432196369.45000005</v>
      </c>
      <c r="F178" s="440">
        <f>+F13+F103</f>
        <v>7744822903.45</v>
      </c>
      <c r="G178" s="441">
        <f>+G13+G103</f>
        <v>7741155917.039999</v>
      </c>
      <c r="H178" s="440">
        <f>+H13+H103</f>
        <v>7739853909.259999</v>
      </c>
      <c r="I178" s="388">
        <f t="shared" si="14"/>
        <v>3666986.410000801</v>
      </c>
    </row>
    <row r="179" spans="2:9" ht="12">
      <c r="B179" s="449"/>
      <c r="C179" s="450"/>
      <c r="D179" s="451"/>
      <c r="E179" s="451"/>
      <c r="F179" s="452"/>
      <c r="G179" s="453"/>
      <c r="H179" s="452"/>
      <c r="I179" s="453"/>
    </row>
    <row r="180" spans="2:10" ht="12">
      <c r="B180" s="689"/>
      <c r="C180" s="689"/>
      <c r="D180" s="689"/>
      <c r="E180" s="689"/>
      <c r="F180" s="689"/>
      <c r="G180" s="689"/>
      <c r="H180" s="689"/>
      <c r="I180" s="454"/>
      <c r="J180" s="201"/>
    </row>
    <row r="181" spans="2:10" ht="12">
      <c r="B181" s="329"/>
      <c r="C181" s="329"/>
      <c r="D181" s="329"/>
      <c r="E181" s="329"/>
      <c r="F181" s="329"/>
      <c r="G181" s="329"/>
      <c r="H181" s="329"/>
      <c r="I181" s="454"/>
      <c r="J181" s="201"/>
    </row>
    <row r="182" spans="2:10" ht="12">
      <c r="B182" s="689"/>
      <c r="C182" s="689"/>
      <c r="D182" s="689"/>
      <c r="E182" s="689"/>
      <c r="F182" s="689"/>
      <c r="G182" s="689"/>
      <c r="H182" s="689"/>
      <c r="I182" s="454"/>
      <c r="J182" s="201"/>
    </row>
    <row r="183" spans="1:10" s="574" customFormat="1" ht="12">
      <c r="A183" s="201"/>
      <c r="B183" s="443"/>
      <c r="C183" s="443"/>
      <c r="D183" s="454"/>
      <c r="E183" s="454"/>
      <c r="F183" s="454"/>
      <c r="G183" s="454"/>
      <c r="H183" s="454"/>
      <c r="I183" s="454"/>
      <c r="J183" s="201"/>
    </row>
    <row r="184" spans="1:10" s="574" customFormat="1" ht="12">
      <c r="A184" s="201"/>
      <c r="B184" s="443"/>
      <c r="C184" s="443"/>
      <c r="D184" s="454"/>
      <c r="E184" s="454"/>
      <c r="F184" s="454"/>
      <c r="G184" s="454"/>
      <c r="H184" s="454"/>
      <c r="I184" s="454"/>
      <c r="J184" s="201"/>
    </row>
    <row r="185" spans="1:10" s="574" customFormat="1" ht="12">
      <c r="A185" s="201"/>
      <c r="B185" s="438"/>
      <c r="C185" s="438"/>
      <c r="D185" s="455"/>
      <c r="E185" s="455"/>
      <c r="F185" s="455"/>
      <c r="G185" s="455"/>
      <c r="H185" s="455"/>
      <c r="I185" s="455"/>
      <c r="J185" s="201"/>
    </row>
    <row r="186" spans="1:10" s="574" customFormat="1" ht="12">
      <c r="A186" s="201"/>
      <c r="B186" s="277"/>
      <c r="C186" s="277"/>
      <c r="D186" s="273"/>
      <c r="E186" s="273"/>
      <c r="F186" s="273"/>
      <c r="G186" s="273"/>
      <c r="H186" s="273"/>
      <c r="I186" s="273"/>
      <c r="J186" s="201"/>
    </row>
    <row r="187" spans="1:10" s="574" customFormat="1" ht="12">
      <c r="A187" s="201"/>
      <c r="B187" s="277"/>
      <c r="C187" s="277"/>
      <c r="D187" s="273"/>
      <c r="E187" s="273"/>
      <c r="F187" s="273"/>
      <c r="G187" s="273"/>
      <c r="H187" s="273"/>
      <c r="I187" s="273"/>
      <c r="J187" s="201"/>
    </row>
    <row r="188" spans="1:10" s="574" customFormat="1" ht="12">
      <c r="A188" s="201"/>
      <c r="B188" s="277"/>
      <c r="C188" s="277"/>
      <c r="D188" s="273"/>
      <c r="E188" s="273"/>
      <c r="F188" s="273"/>
      <c r="G188" s="273"/>
      <c r="H188" s="273"/>
      <c r="I188" s="273"/>
      <c r="J188" s="201"/>
    </row>
    <row r="189" spans="1:10" s="574" customFormat="1" ht="12">
      <c r="A189" s="201"/>
      <c r="B189" s="579"/>
      <c r="C189" s="697"/>
      <c r="D189" s="697"/>
      <c r="E189" s="203"/>
      <c r="F189" s="697"/>
      <c r="G189" s="697"/>
      <c r="H189" s="697"/>
      <c r="I189" s="203"/>
      <c r="J189" s="201"/>
    </row>
    <row r="190" spans="1:10" s="574" customFormat="1" ht="12">
      <c r="A190" s="201"/>
      <c r="B190" s="579"/>
      <c r="C190" s="697"/>
      <c r="D190" s="697"/>
      <c r="E190" s="203"/>
      <c r="F190" s="697"/>
      <c r="G190" s="697"/>
      <c r="H190" s="697"/>
      <c r="I190" s="203"/>
      <c r="J190" s="201"/>
    </row>
    <row r="191" spans="1:10" s="574" customFormat="1" ht="12">
      <c r="A191" s="201"/>
      <c r="B191" s="276"/>
      <c r="C191" s="276"/>
      <c r="D191" s="201"/>
      <c r="E191" s="201"/>
      <c r="F191" s="201"/>
      <c r="G191" s="201"/>
      <c r="H191" s="201"/>
      <c r="I191" s="201"/>
      <c r="J191" s="201"/>
    </row>
    <row r="192" spans="1:10" s="574" customFormat="1" ht="12">
      <c r="A192" s="201"/>
      <c r="B192" s="580"/>
      <c r="C192" s="580"/>
      <c r="J192" s="201"/>
    </row>
    <row r="193" spans="1:10" s="574" customFormat="1" ht="12">
      <c r="A193" s="201"/>
      <c r="B193" s="580"/>
      <c r="C193" s="580"/>
      <c r="J193" s="201"/>
    </row>
    <row r="194" spans="1:10" s="574" customFormat="1" ht="12">
      <c r="A194" s="201"/>
      <c r="B194" s="580"/>
      <c r="C194" s="580"/>
      <c r="J194" s="201"/>
    </row>
    <row r="195" spans="1:10" s="574" customFormat="1" ht="12">
      <c r="A195" s="201"/>
      <c r="B195" s="580"/>
      <c r="C195" s="580"/>
      <c r="J195" s="201"/>
    </row>
    <row r="196" spans="1:10" s="574" customFormat="1" ht="12">
      <c r="A196" s="201"/>
      <c r="B196" s="580"/>
      <c r="C196" s="580"/>
      <c r="J196" s="201"/>
    </row>
    <row r="197" spans="1:10" s="574" customFormat="1" ht="12">
      <c r="A197" s="201"/>
      <c r="B197" s="580"/>
      <c r="C197" s="580"/>
      <c r="J197" s="201"/>
    </row>
  </sheetData>
  <sheetProtection password="88C8" sheet="1" objects="1" scenarios="1" selectLockedCells="1"/>
  <mergeCells count="67">
    <mergeCell ref="I10:I11"/>
    <mergeCell ref="B2:I2"/>
    <mergeCell ref="B3:I3"/>
    <mergeCell ref="B4:I4"/>
    <mergeCell ref="B5:I5"/>
    <mergeCell ref="B6:I6"/>
    <mergeCell ref="B10:C11"/>
    <mergeCell ref="C8:H8"/>
    <mergeCell ref="B75:C75"/>
    <mergeCell ref="B113:C113"/>
    <mergeCell ref="C98:H98"/>
    <mergeCell ref="B115:C115"/>
    <mergeCell ref="B56:C56"/>
    <mergeCell ref="D10:H10"/>
    <mergeCell ref="B53:C53"/>
    <mergeCell ref="B148:C148"/>
    <mergeCell ref="B153:C153"/>
    <mergeCell ref="B154:C154"/>
    <mergeCell ref="B125:C125"/>
    <mergeCell ref="B126:C126"/>
    <mergeCell ref="B127:C127"/>
    <mergeCell ref="B138:C138"/>
    <mergeCell ref="B68:C68"/>
    <mergeCell ref="B74:C74"/>
    <mergeCell ref="B14:C14"/>
    <mergeCell ref="B25:C25"/>
    <mergeCell ref="B27:C27"/>
    <mergeCell ref="B29:C29"/>
    <mergeCell ref="B34:C34"/>
    <mergeCell ref="B42:C42"/>
    <mergeCell ref="B164:C164"/>
    <mergeCell ref="B161:C161"/>
    <mergeCell ref="B162:C162"/>
    <mergeCell ref="B57:C57"/>
    <mergeCell ref="B58:C58"/>
    <mergeCell ref="B64:C64"/>
    <mergeCell ref="B65:C65"/>
    <mergeCell ref="B66:C66"/>
    <mergeCell ref="B158:C158"/>
    <mergeCell ref="B116:C116"/>
    <mergeCell ref="B92:I92"/>
    <mergeCell ref="B93:I93"/>
    <mergeCell ref="B94:I94"/>
    <mergeCell ref="B95:I95"/>
    <mergeCell ref="B96:I96"/>
    <mergeCell ref="B163:C163"/>
    <mergeCell ref="B132:C132"/>
    <mergeCell ref="B133:C133"/>
    <mergeCell ref="B122:C122"/>
    <mergeCell ref="B104:C104"/>
    <mergeCell ref="D100:H100"/>
    <mergeCell ref="I100:I101"/>
    <mergeCell ref="B159:C159"/>
    <mergeCell ref="B100:C101"/>
    <mergeCell ref="B112:C112"/>
    <mergeCell ref="B119:C119"/>
    <mergeCell ref="B121:C121"/>
    <mergeCell ref="B157:C157"/>
    <mergeCell ref="C190:D190"/>
    <mergeCell ref="F190:H190"/>
    <mergeCell ref="F189:H189"/>
    <mergeCell ref="B169:C169"/>
    <mergeCell ref="B170:C170"/>
    <mergeCell ref="B171:C171"/>
    <mergeCell ref="B182:H182"/>
    <mergeCell ref="C189:D189"/>
    <mergeCell ref="B180:H180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portrait" scale="60" r:id="rId2"/>
  <headerFooter>
    <oddFooter>&amp;C&amp;A&amp;RPágina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77"/>
  <sheetViews>
    <sheetView showGridLines="0" view="pageBreakPreview" zoomScale="98" zoomScaleNormal="115" zoomScaleSheetLayoutView="98" zoomScalePageLayoutView="0" workbookViewId="0" topLeftCell="D45">
      <selection activeCell="F54" sqref="F54"/>
    </sheetView>
  </sheetViews>
  <sheetFormatPr defaultColWidth="11.421875" defaultRowHeight="15"/>
  <cols>
    <col min="1" max="1" width="2.57421875" style="3" customWidth="1"/>
    <col min="2" max="2" width="11.28125" style="3" customWidth="1"/>
    <col min="3" max="3" width="77.140625" style="3" bestFit="1" customWidth="1"/>
    <col min="4" max="4" width="21.28125" style="3" bestFit="1" customWidth="1"/>
    <col min="5" max="5" width="19.8515625" style="3" bestFit="1" customWidth="1"/>
    <col min="6" max="6" width="27.7109375" style="3" customWidth="1"/>
    <col min="7" max="7" width="23.140625" style="3" customWidth="1"/>
    <col min="8" max="8" width="20.28125" style="3" customWidth="1"/>
    <col min="9" max="9" width="19.7109375" style="3" customWidth="1"/>
    <col min="10" max="10" width="20.140625" style="3" bestFit="1" customWidth="1"/>
    <col min="11" max="11" width="2.28125" style="3" customWidth="1"/>
    <col min="12" max="16384" width="11.421875" style="3" customWidth="1"/>
  </cols>
  <sheetData>
    <row r="2" spans="3:10" s="2" customFormat="1" ht="12">
      <c r="C2" s="679" t="s">
        <v>380</v>
      </c>
      <c r="D2" s="679"/>
      <c r="E2" s="679"/>
      <c r="F2" s="679"/>
      <c r="G2" s="679"/>
      <c r="H2" s="679"/>
      <c r="I2" s="280"/>
      <c r="J2" s="280"/>
    </row>
    <row r="3" spans="3:8" s="2" customFormat="1" ht="12">
      <c r="C3" s="680" t="s">
        <v>367</v>
      </c>
      <c r="D3" s="680"/>
      <c r="E3" s="680"/>
      <c r="F3" s="680"/>
      <c r="G3" s="680"/>
      <c r="H3" s="680"/>
    </row>
    <row r="4" spans="3:8" s="2" customFormat="1" ht="12">
      <c r="C4" s="680" t="str">
        <f>"Del 1 de enero al "&amp;TEXT(INDEX(Periodos,ENTE!D18,1),"dd")&amp;" de "&amp;TEXT(INDEX(Periodos,ENTE!D18,1),"mmmm")&amp;" de "&amp;TEXT(INDEX(Periodos,ENTE!D18,1),"aaaa")&amp;""</f>
        <v>Del 1 de enero al 31 de diciembre de 2018</v>
      </c>
      <c r="D4" s="680"/>
      <c r="E4" s="680"/>
      <c r="F4" s="680"/>
      <c r="G4" s="680"/>
      <c r="H4" s="680"/>
    </row>
    <row r="5" spans="3:8" s="2" customFormat="1" ht="12">
      <c r="C5" s="680" t="s">
        <v>91</v>
      </c>
      <c r="D5" s="680"/>
      <c r="E5" s="680"/>
      <c r="F5" s="680"/>
      <c r="G5" s="680"/>
      <c r="H5" s="680"/>
    </row>
    <row r="6" spans="3:8" s="2" customFormat="1" ht="12">
      <c r="C6" s="5"/>
      <c r="E6" s="6"/>
      <c r="F6" s="6"/>
      <c r="G6" s="6"/>
      <c r="H6" s="7"/>
    </row>
    <row r="7" spans="2:10" s="2" customFormat="1" ht="12">
      <c r="B7" s="4" t="s">
        <v>4</v>
      </c>
      <c r="C7" s="681" t="str">
        <f>ENTE!D8</f>
        <v>UNIDAD DE SERVICIOS PARA LA EDUCACION BASICA EN EL ESTADO DE QUERETARO</v>
      </c>
      <c r="D7" s="681"/>
      <c r="E7" s="681"/>
      <c r="F7" s="681"/>
      <c r="G7" s="681"/>
      <c r="H7" s="681"/>
      <c r="I7" s="681"/>
      <c r="J7" s="681"/>
    </row>
    <row r="8" spans="3:8" s="2" customFormat="1" ht="12">
      <c r="C8" s="5"/>
      <c r="E8" s="6"/>
      <c r="F8" s="6"/>
      <c r="G8" s="6"/>
      <c r="H8" s="7"/>
    </row>
    <row r="9" spans="2:10" s="2" customFormat="1" ht="12">
      <c r="B9" s="678" t="s">
        <v>380</v>
      </c>
      <c r="C9" s="678"/>
      <c r="D9" s="678">
        <v>2018</v>
      </c>
      <c r="E9" s="678"/>
      <c r="F9" s="678"/>
      <c r="G9" s="678"/>
      <c r="H9" s="678"/>
      <c r="I9" s="678"/>
      <c r="J9" s="678"/>
    </row>
    <row r="10" spans="2:10" s="2" customFormat="1" ht="28.5" customHeight="1">
      <c r="B10" s="189" t="s">
        <v>359</v>
      </c>
      <c r="C10" s="189" t="s">
        <v>360</v>
      </c>
      <c r="D10" s="189" t="s">
        <v>369</v>
      </c>
      <c r="E10" s="189" t="s">
        <v>370</v>
      </c>
      <c r="F10" s="189" t="s">
        <v>371</v>
      </c>
      <c r="G10" s="189" t="s">
        <v>372</v>
      </c>
      <c r="H10" s="189" t="s">
        <v>373</v>
      </c>
      <c r="I10" s="189" t="s">
        <v>374</v>
      </c>
      <c r="J10" s="189" t="s">
        <v>375</v>
      </c>
    </row>
    <row r="11" spans="2:10" ht="12">
      <c r="B11" s="193"/>
      <c r="C11" s="291" t="s">
        <v>754</v>
      </c>
      <c r="D11" s="188"/>
      <c r="E11" s="188"/>
      <c r="F11" s="188"/>
      <c r="G11" s="188"/>
      <c r="H11" s="188"/>
      <c r="I11" s="188"/>
      <c r="J11" s="190"/>
    </row>
    <row r="12" spans="2:10" ht="12">
      <c r="B12" s="193">
        <v>11</v>
      </c>
      <c r="C12" s="290" t="s">
        <v>10</v>
      </c>
      <c r="D12" s="188"/>
      <c r="E12" s="188"/>
      <c r="F12" s="188"/>
      <c r="G12" s="188"/>
      <c r="H12" s="188"/>
      <c r="I12" s="188"/>
      <c r="J12" s="190"/>
    </row>
    <row r="13" spans="2:11" ht="12">
      <c r="B13" s="193">
        <v>12</v>
      </c>
      <c r="C13" s="290" t="s">
        <v>11</v>
      </c>
      <c r="D13" s="188"/>
      <c r="E13" s="188"/>
      <c r="F13" s="188"/>
      <c r="G13" s="188"/>
      <c r="H13" s="188"/>
      <c r="I13" s="188"/>
      <c r="J13" s="190"/>
      <c r="K13" s="19"/>
    </row>
    <row r="14" spans="2:11" ht="12">
      <c r="B14" s="193">
        <v>13</v>
      </c>
      <c r="C14" s="290" t="s">
        <v>12</v>
      </c>
      <c r="D14" s="188"/>
      <c r="E14" s="188"/>
      <c r="F14" s="188"/>
      <c r="G14" s="188"/>
      <c r="H14" s="188"/>
      <c r="I14" s="188"/>
      <c r="J14" s="190"/>
      <c r="K14" s="19"/>
    </row>
    <row r="15" spans="2:11" ht="12">
      <c r="B15" s="193">
        <v>14</v>
      </c>
      <c r="C15" s="290" t="s">
        <v>13</v>
      </c>
      <c r="D15" s="188"/>
      <c r="E15" s="188"/>
      <c r="F15" s="188"/>
      <c r="G15" s="188"/>
      <c r="H15" s="188"/>
      <c r="I15" s="188"/>
      <c r="J15" s="190"/>
      <c r="K15" s="19"/>
    </row>
    <row r="16" spans="2:11" ht="12">
      <c r="B16" s="193">
        <v>15</v>
      </c>
      <c r="C16" s="290" t="s">
        <v>14</v>
      </c>
      <c r="D16" s="188"/>
      <c r="E16" s="188"/>
      <c r="F16" s="188"/>
      <c r="G16" s="188"/>
      <c r="H16" s="188"/>
      <c r="I16" s="188"/>
      <c r="J16" s="190"/>
      <c r="K16" s="19"/>
    </row>
    <row r="17" spans="2:11" ht="12">
      <c r="B17" s="193">
        <v>16</v>
      </c>
      <c r="C17" s="290" t="s">
        <v>15</v>
      </c>
      <c r="D17" s="188"/>
      <c r="E17" s="188"/>
      <c r="F17" s="188"/>
      <c r="G17" s="188"/>
      <c r="H17" s="188"/>
      <c r="I17" s="188"/>
      <c r="J17" s="190"/>
      <c r="K17" s="19"/>
    </row>
    <row r="18" spans="2:11" ht="12">
      <c r="B18" s="193">
        <v>17</v>
      </c>
      <c r="C18" s="290" t="s">
        <v>16</v>
      </c>
      <c r="D18" s="188"/>
      <c r="E18" s="188"/>
      <c r="F18" s="188"/>
      <c r="G18" s="188"/>
      <c r="H18" s="188"/>
      <c r="I18" s="188"/>
      <c r="J18" s="190"/>
      <c r="K18" s="19"/>
    </row>
    <row r="19" spans="2:11" ht="12">
      <c r="B19" s="193">
        <v>18</v>
      </c>
      <c r="C19" s="290" t="s">
        <v>17</v>
      </c>
      <c r="D19" s="188"/>
      <c r="E19" s="188"/>
      <c r="F19" s="188"/>
      <c r="G19" s="188"/>
      <c r="H19" s="188"/>
      <c r="I19" s="188"/>
      <c r="J19" s="190"/>
      <c r="K19" s="19"/>
    </row>
    <row r="20" spans="2:11" ht="12">
      <c r="B20" s="193">
        <v>21</v>
      </c>
      <c r="C20" s="290" t="s">
        <v>18</v>
      </c>
      <c r="D20" s="188"/>
      <c r="E20" s="188"/>
      <c r="F20" s="188"/>
      <c r="G20" s="188"/>
      <c r="H20" s="188"/>
      <c r="I20" s="188"/>
      <c r="J20" s="190"/>
      <c r="K20" s="19"/>
    </row>
    <row r="21" spans="2:11" ht="12">
      <c r="B21" s="193">
        <v>22</v>
      </c>
      <c r="C21" s="290" t="s">
        <v>19</v>
      </c>
      <c r="D21" s="188"/>
      <c r="E21" s="188"/>
      <c r="F21" s="188"/>
      <c r="G21" s="188"/>
      <c r="H21" s="188"/>
      <c r="I21" s="188"/>
      <c r="J21" s="190"/>
      <c r="K21" s="19"/>
    </row>
    <row r="22" spans="2:11" ht="12">
      <c r="B22" s="193">
        <v>23</v>
      </c>
      <c r="C22" s="290" t="s">
        <v>20</v>
      </c>
      <c r="D22" s="188"/>
      <c r="E22" s="188"/>
      <c r="F22" s="188"/>
      <c r="G22" s="188"/>
      <c r="H22" s="188"/>
      <c r="I22" s="188"/>
      <c r="J22" s="190"/>
      <c r="K22" s="19"/>
    </row>
    <row r="23" spans="2:11" ht="12">
      <c r="B23" s="193">
        <v>24</v>
      </c>
      <c r="C23" s="290" t="s">
        <v>21</v>
      </c>
      <c r="D23" s="188"/>
      <c r="E23" s="188"/>
      <c r="F23" s="188"/>
      <c r="G23" s="188"/>
      <c r="H23" s="188"/>
      <c r="I23" s="188"/>
      <c r="J23" s="190"/>
      <c r="K23" s="19"/>
    </row>
    <row r="24" spans="2:11" ht="12">
      <c r="B24" s="193">
        <v>25</v>
      </c>
      <c r="C24" s="290" t="s">
        <v>22</v>
      </c>
      <c r="D24" s="188">
        <v>-2000000</v>
      </c>
      <c r="E24" s="188"/>
      <c r="F24" s="188">
        <v>-2678647.33</v>
      </c>
      <c r="G24" s="188"/>
      <c r="H24" s="188">
        <v>0</v>
      </c>
      <c r="I24" s="188">
        <v>0</v>
      </c>
      <c r="J24" s="190">
        <v>3880151.34</v>
      </c>
      <c r="K24" s="19"/>
    </row>
    <row r="25" spans="2:11" ht="12">
      <c r="B25" s="193">
        <v>26</v>
      </c>
      <c r="C25" s="290" t="s">
        <v>23</v>
      </c>
      <c r="D25" s="188"/>
      <c r="E25" s="188"/>
      <c r="F25" s="188"/>
      <c r="G25" s="188"/>
      <c r="H25" s="188"/>
      <c r="I25" s="188"/>
      <c r="J25" s="190"/>
      <c r="K25" s="19"/>
    </row>
    <row r="26" spans="2:11" ht="12">
      <c r="B26" s="193">
        <v>27</v>
      </c>
      <c r="C26" s="290" t="s">
        <v>24</v>
      </c>
      <c r="D26" s="188"/>
      <c r="E26" s="188"/>
      <c r="F26" s="188"/>
      <c r="G26" s="188"/>
      <c r="H26" s="188"/>
      <c r="I26" s="188"/>
      <c r="J26" s="190"/>
      <c r="K26" s="19"/>
    </row>
    <row r="27" spans="2:11" ht="12">
      <c r="B27" s="193">
        <v>31</v>
      </c>
      <c r="C27" s="290" t="s">
        <v>25</v>
      </c>
      <c r="D27" s="188"/>
      <c r="E27" s="188"/>
      <c r="F27" s="188"/>
      <c r="G27" s="188"/>
      <c r="H27" s="188"/>
      <c r="I27" s="188"/>
      <c r="J27" s="190"/>
      <c r="K27" s="19"/>
    </row>
    <row r="28" spans="2:11" ht="12">
      <c r="B28" s="193">
        <v>32</v>
      </c>
      <c r="C28" s="290" t="s">
        <v>26</v>
      </c>
      <c r="D28" s="188"/>
      <c r="E28" s="188"/>
      <c r="F28" s="188"/>
      <c r="G28" s="188"/>
      <c r="H28" s="188"/>
      <c r="I28" s="188"/>
      <c r="J28" s="190"/>
      <c r="K28" s="19"/>
    </row>
    <row r="29" spans="2:11" ht="12">
      <c r="B29" s="193">
        <v>33</v>
      </c>
      <c r="C29" s="290" t="s">
        <v>27</v>
      </c>
      <c r="D29" s="188"/>
      <c r="E29" s="188"/>
      <c r="F29" s="188"/>
      <c r="G29" s="188"/>
      <c r="H29" s="188"/>
      <c r="I29" s="188"/>
      <c r="J29" s="190"/>
      <c r="K29" s="19"/>
    </row>
    <row r="30" spans="2:11" ht="12">
      <c r="B30" s="193">
        <v>34</v>
      </c>
      <c r="C30" s="290" t="s">
        <v>28</v>
      </c>
      <c r="D30" s="188"/>
      <c r="E30" s="188"/>
      <c r="F30" s="188"/>
      <c r="G30" s="188"/>
      <c r="H30" s="188"/>
      <c r="I30" s="188"/>
      <c r="J30" s="190"/>
      <c r="K30" s="19"/>
    </row>
    <row r="31" spans="2:11" ht="12">
      <c r="B31" s="193">
        <v>35</v>
      </c>
      <c r="C31" s="290" t="s">
        <v>29</v>
      </c>
      <c r="D31" s="188"/>
      <c r="E31" s="188"/>
      <c r="F31" s="188"/>
      <c r="G31" s="188"/>
      <c r="H31" s="188"/>
      <c r="I31" s="188"/>
      <c r="J31" s="190"/>
      <c r="K31" s="19"/>
    </row>
    <row r="32" spans="2:11" ht="12">
      <c r="B32" s="193">
        <v>36</v>
      </c>
      <c r="C32" s="290" t="s">
        <v>30</v>
      </c>
      <c r="D32" s="188"/>
      <c r="E32" s="188"/>
      <c r="F32" s="188"/>
      <c r="G32" s="188"/>
      <c r="H32" s="188"/>
      <c r="I32" s="188"/>
      <c r="J32" s="190"/>
      <c r="K32" s="19"/>
    </row>
    <row r="33" spans="2:11" ht="12">
      <c r="B33" s="193">
        <v>37</v>
      </c>
      <c r="C33" s="290" t="s">
        <v>31</v>
      </c>
      <c r="D33" s="188"/>
      <c r="E33" s="188"/>
      <c r="F33" s="188"/>
      <c r="G33" s="188"/>
      <c r="H33" s="188"/>
      <c r="I33" s="188"/>
      <c r="J33" s="190"/>
      <c r="K33" s="19"/>
    </row>
    <row r="34" spans="2:11" ht="12">
      <c r="B34" s="193">
        <v>38</v>
      </c>
      <c r="C34" s="290" t="s">
        <v>32</v>
      </c>
      <c r="D34" s="188"/>
      <c r="E34" s="188"/>
      <c r="F34" s="188"/>
      <c r="G34" s="188"/>
      <c r="H34" s="188"/>
      <c r="I34" s="188"/>
      <c r="J34" s="190"/>
      <c r="K34" s="19"/>
    </row>
    <row r="35" spans="2:11" ht="12">
      <c r="B35" s="193">
        <v>39</v>
      </c>
      <c r="C35" s="290" t="s">
        <v>33</v>
      </c>
      <c r="D35" s="188"/>
      <c r="E35" s="188"/>
      <c r="F35" s="188"/>
      <c r="G35" s="188"/>
      <c r="H35" s="188"/>
      <c r="I35" s="188"/>
      <c r="J35" s="190"/>
      <c r="K35" s="19"/>
    </row>
    <row r="36" spans="2:11" ht="12">
      <c r="B36" s="193">
        <v>41</v>
      </c>
      <c r="C36" s="290" t="s">
        <v>34</v>
      </c>
      <c r="D36" s="188"/>
      <c r="E36" s="188"/>
      <c r="F36" s="188"/>
      <c r="G36" s="188"/>
      <c r="H36" s="188"/>
      <c r="I36" s="188"/>
      <c r="J36" s="190"/>
      <c r="K36" s="19"/>
    </row>
    <row r="37" spans="2:11" ht="12">
      <c r="B37" s="193">
        <v>42</v>
      </c>
      <c r="C37" s="290" t="s">
        <v>35</v>
      </c>
      <c r="D37" s="188"/>
      <c r="E37" s="188"/>
      <c r="F37" s="188"/>
      <c r="G37" s="188"/>
      <c r="H37" s="188"/>
      <c r="I37" s="188"/>
      <c r="J37" s="190"/>
      <c r="K37" s="19"/>
    </row>
    <row r="38" spans="2:11" ht="12">
      <c r="B38" s="193">
        <v>43</v>
      </c>
      <c r="C38" s="290" t="s">
        <v>36</v>
      </c>
      <c r="D38" s="188"/>
      <c r="E38" s="188"/>
      <c r="F38" s="188"/>
      <c r="G38" s="188"/>
      <c r="H38" s="188"/>
      <c r="I38" s="188"/>
      <c r="J38" s="190"/>
      <c r="K38" s="19"/>
    </row>
    <row r="39" spans="2:11" ht="12">
      <c r="B39" s="193">
        <v>44</v>
      </c>
      <c r="C39" s="290" t="s">
        <v>37</v>
      </c>
      <c r="D39" s="188"/>
      <c r="E39" s="188"/>
      <c r="F39" s="188"/>
      <c r="G39" s="188"/>
      <c r="H39" s="188"/>
      <c r="I39" s="188"/>
      <c r="J39" s="190"/>
      <c r="K39" s="19"/>
    </row>
    <row r="40" spans="2:11" ht="12">
      <c r="B40" s="193"/>
      <c r="C40" s="290"/>
      <c r="D40" s="188"/>
      <c r="E40" s="188"/>
      <c r="F40" s="188"/>
      <c r="G40" s="188"/>
      <c r="H40" s="188"/>
      <c r="I40" s="188"/>
      <c r="J40" s="190"/>
      <c r="K40" s="19"/>
    </row>
    <row r="41" spans="2:11" ht="12">
      <c r="B41" s="193"/>
      <c r="C41" s="291" t="s">
        <v>753</v>
      </c>
      <c r="D41" s="188"/>
      <c r="E41" s="188"/>
      <c r="F41" s="188"/>
      <c r="G41" s="188"/>
      <c r="H41" s="188"/>
      <c r="I41" s="188"/>
      <c r="J41" s="190"/>
      <c r="K41" s="19"/>
    </row>
    <row r="42" spans="2:11" ht="12">
      <c r="B42" s="193">
        <v>11</v>
      </c>
      <c r="C42" s="290" t="s">
        <v>10</v>
      </c>
      <c r="D42" s="188"/>
      <c r="E42" s="188"/>
      <c r="F42" s="188"/>
      <c r="G42" s="188"/>
      <c r="H42" s="188"/>
      <c r="I42" s="188"/>
      <c r="J42" s="190"/>
      <c r="K42" s="19"/>
    </row>
    <row r="43" spans="2:11" ht="12">
      <c r="B43" s="193">
        <v>12</v>
      </c>
      <c r="C43" s="290" t="s">
        <v>11</v>
      </c>
      <c r="D43" s="188"/>
      <c r="E43" s="188"/>
      <c r="F43" s="188"/>
      <c r="G43" s="188"/>
      <c r="H43" s="188"/>
      <c r="I43" s="188"/>
      <c r="J43" s="190"/>
      <c r="K43" s="19"/>
    </row>
    <row r="44" spans="2:11" ht="12">
      <c r="B44" s="193">
        <v>13</v>
      </c>
      <c r="C44" s="290" t="s">
        <v>12</v>
      </c>
      <c r="D44" s="188"/>
      <c r="E44" s="188"/>
      <c r="F44" s="188"/>
      <c r="G44" s="188"/>
      <c r="H44" s="188"/>
      <c r="I44" s="188"/>
      <c r="J44" s="190"/>
      <c r="K44" s="19"/>
    </row>
    <row r="45" spans="2:11" ht="12">
      <c r="B45" s="193">
        <v>14</v>
      </c>
      <c r="C45" s="290" t="s">
        <v>13</v>
      </c>
      <c r="D45" s="188"/>
      <c r="E45" s="188"/>
      <c r="F45" s="188"/>
      <c r="G45" s="188"/>
      <c r="H45" s="188"/>
      <c r="I45" s="188"/>
      <c r="J45" s="190"/>
      <c r="K45" s="19"/>
    </row>
    <row r="46" spans="2:11" ht="12">
      <c r="B46" s="193">
        <v>15</v>
      </c>
      <c r="C46" s="290" t="s">
        <v>14</v>
      </c>
      <c r="D46" s="188"/>
      <c r="E46" s="188"/>
      <c r="F46" s="188"/>
      <c r="G46" s="188"/>
      <c r="H46" s="188"/>
      <c r="I46" s="188"/>
      <c r="J46" s="190"/>
      <c r="K46" s="19"/>
    </row>
    <row r="47" spans="2:11" ht="12">
      <c r="B47" s="193">
        <v>16</v>
      </c>
      <c r="C47" s="290" t="s">
        <v>15</v>
      </c>
      <c r="D47" s="188"/>
      <c r="E47" s="188"/>
      <c r="F47" s="188"/>
      <c r="G47" s="188"/>
      <c r="H47" s="188"/>
      <c r="I47" s="188"/>
      <c r="J47" s="190"/>
      <c r="K47" s="19"/>
    </row>
    <row r="48" spans="2:11" ht="12">
      <c r="B48" s="193">
        <v>17</v>
      </c>
      <c r="C48" s="290" t="s">
        <v>16</v>
      </c>
      <c r="D48" s="188"/>
      <c r="E48" s="188"/>
      <c r="F48" s="188"/>
      <c r="G48" s="188"/>
      <c r="H48" s="188"/>
      <c r="I48" s="188"/>
      <c r="J48" s="190"/>
      <c r="K48" s="19"/>
    </row>
    <row r="49" spans="2:11" ht="12">
      <c r="B49" s="193">
        <v>18</v>
      </c>
      <c r="C49" s="290" t="s">
        <v>17</v>
      </c>
      <c r="D49" s="188"/>
      <c r="E49" s="188"/>
      <c r="F49" s="188"/>
      <c r="G49" s="188"/>
      <c r="H49" s="188"/>
      <c r="I49" s="188"/>
      <c r="J49" s="190"/>
      <c r="K49" s="19"/>
    </row>
    <row r="50" spans="2:11" ht="12">
      <c r="B50" s="193">
        <v>21</v>
      </c>
      <c r="C50" s="290" t="s">
        <v>18</v>
      </c>
      <c r="D50" s="188"/>
      <c r="E50" s="188"/>
      <c r="F50" s="188"/>
      <c r="G50" s="188"/>
      <c r="H50" s="188"/>
      <c r="I50" s="188"/>
      <c r="J50" s="190"/>
      <c r="K50" s="19"/>
    </row>
    <row r="51" spans="2:11" ht="12">
      <c r="B51" s="193">
        <v>22</v>
      </c>
      <c r="C51" s="290" t="s">
        <v>19</v>
      </c>
      <c r="D51" s="188"/>
      <c r="E51" s="188"/>
      <c r="F51" s="188"/>
      <c r="G51" s="188"/>
      <c r="H51" s="188"/>
      <c r="I51" s="188"/>
      <c r="J51" s="190"/>
      <c r="K51" s="19"/>
    </row>
    <row r="52" spans="2:11" ht="12">
      <c r="B52" s="193">
        <v>23</v>
      </c>
      <c r="C52" s="290" t="s">
        <v>20</v>
      </c>
      <c r="D52" s="188"/>
      <c r="E52" s="188"/>
      <c r="F52" s="188"/>
      <c r="G52" s="188"/>
      <c r="H52" s="188"/>
      <c r="I52" s="188"/>
      <c r="J52" s="190"/>
      <c r="K52" s="19"/>
    </row>
    <row r="53" spans="2:11" ht="12">
      <c r="B53" s="193">
        <v>24</v>
      </c>
      <c r="C53" s="290" t="s">
        <v>21</v>
      </c>
      <c r="D53" s="188"/>
      <c r="E53" s="188"/>
      <c r="F53" s="188"/>
      <c r="G53" s="188"/>
      <c r="H53" s="188"/>
      <c r="I53" s="188"/>
      <c r="J53" s="190"/>
      <c r="K53" s="19"/>
    </row>
    <row r="54" spans="2:11" ht="12">
      <c r="B54" s="193">
        <v>25</v>
      </c>
      <c r="C54" s="290" t="s">
        <v>22</v>
      </c>
      <c r="D54" s="188">
        <v>-7310626534</v>
      </c>
      <c r="E54" s="188"/>
      <c r="F54" s="188">
        <v>-429517722.12</v>
      </c>
      <c r="G54" s="188"/>
      <c r="H54" s="188"/>
      <c r="I54" s="188">
        <v>1302007.78</v>
      </c>
      <c r="J54" s="190">
        <v>7735973757.92</v>
      </c>
      <c r="K54" s="19"/>
    </row>
    <row r="55" spans="2:11" ht="12">
      <c r="B55" s="193">
        <v>26</v>
      </c>
      <c r="C55" s="290" t="s">
        <v>23</v>
      </c>
      <c r="D55" s="188"/>
      <c r="E55" s="188"/>
      <c r="F55" s="188"/>
      <c r="G55" s="188"/>
      <c r="H55" s="188"/>
      <c r="I55" s="188"/>
      <c r="J55" s="190"/>
      <c r="K55" s="19"/>
    </row>
    <row r="56" spans="2:11" ht="12">
      <c r="B56" s="193">
        <v>27</v>
      </c>
      <c r="C56" s="290" t="s">
        <v>24</v>
      </c>
      <c r="D56" s="188"/>
      <c r="E56" s="188"/>
      <c r="F56" s="188"/>
      <c r="G56" s="188"/>
      <c r="H56" s="188"/>
      <c r="I56" s="188"/>
      <c r="J56" s="190"/>
      <c r="K56" s="19"/>
    </row>
    <row r="57" spans="2:11" ht="12">
      <c r="B57" s="193">
        <v>31</v>
      </c>
      <c r="C57" s="290" t="s">
        <v>25</v>
      </c>
      <c r="D57" s="188"/>
      <c r="E57" s="188"/>
      <c r="F57" s="188"/>
      <c r="G57" s="188"/>
      <c r="H57" s="188"/>
      <c r="I57" s="188"/>
      <c r="J57" s="190"/>
      <c r="K57" s="19"/>
    </row>
    <row r="58" spans="2:11" ht="12">
      <c r="B58" s="193">
        <v>32</v>
      </c>
      <c r="C58" s="290" t="s">
        <v>26</v>
      </c>
      <c r="D58" s="188"/>
      <c r="E58" s="188"/>
      <c r="F58" s="188"/>
      <c r="G58" s="188"/>
      <c r="H58" s="188"/>
      <c r="I58" s="188"/>
      <c r="J58" s="190"/>
      <c r="K58" s="19"/>
    </row>
    <row r="59" spans="2:11" ht="12">
      <c r="B59" s="193">
        <v>33</v>
      </c>
      <c r="C59" s="290" t="s">
        <v>27</v>
      </c>
      <c r="D59" s="188"/>
      <c r="E59" s="188"/>
      <c r="F59" s="188"/>
      <c r="G59" s="188"/>
      <c r="H59" s="188"/>
      <c r="I59" s="188"/>
      <c r="J59" s="190"/>
      <c r="K59" s="19"/>
    </row>
    <row r="60" spans="2:11" ht="12">
      <c r="B60" s="193">
        <v>34</v>
      </c>
      <c r="C60" s="290" t="s">
        <v>28</v>
      </c>
      <c r="D60" s="188"/>
      <c r="E60" s="188"/>
      <c r="F60" s="188"/>
      <c r="G60" s="188"/>
      <c r="H60" s="188"/>
      <c r="I60" s="188"/>
      <c r="J60" s="190"/>
      <c r="K60" s="19"/>
    </row>
    <row r="61" spans="2:11" ht="12">
      <c r="B61" s="193">
        <v>35</v>
      </c>
      <c r="C61" s="290" t="s">
        <v>29</v>
      </c>
      <c r="D61" s="188"/>
      <c r="E61" s="188"/>
      <c r="F61" s="188"/>
      <c r="G61" s="188"/>
      <c r="H61" s="188"/>
      <c r="I61" s="188"/>
      <c r="J61" s="190"/>
      <c r="K61" s="19"/>
    </row>
    <row r="62" spans="2:11" ht="12">
      <c r="B62" s="193">
        <v>36</v>
      </c>
      <c r="C62" s="290" t="s">
        <v>30</v>
      </c>
      <c r="D62" s="188"/>
      <c r="E62" s="188"/>
      <c r="F62" s="188"/>
      <c r="G62" s="188"/>
      <c r="H62" s="188"/>
      <c r="I62" s="188"/>
      <c r="J62" s="190"/>
      <c r="K62" s="19"/>
    </row>
    <row r="63" spans="2:11" ht="12">
      <c r="B63" s="193">
        <v>37</v>
      </c>
      <c r="C63" s="290" t="s">
        <v>31</v>
      </c>
      <c r="D63" s="188"/>
      <c r="E63" s="188"/>
      <c r="F63" s="188"/>
      <c r="G63" s="188"/>
      <c r="H63" s="188"/>
      <c r="I63" s="188"/>
      <c r="J63" s="190"/>
      <c r="K63" s="19"/>
    </row>
    <row r="64" spans="2:11" ht="12">
      <c r="B64" s="193">
        <v>38</v>
      </c>
      <c r="C64" s="290" t="s">
        <v>32</v>
      </c>
      <c r="D64" s="188"/>
      <c r="E64" s="188"/>
      <c r="F64" s="188"/>
      <c r="G64" s="188"/>
      <c r="H64" s="188"/>
      <c r="I64" s="188"/>
      <c r="J64" s="190"/>
      <c r="K64" s="19"/>
    </row>
    <row r="65" spans="2:11" ht="12">
      <c r="B65" s="193">
        <v>39</v>
      </c>
      <c r="C65" s="290" t="s">
        <v>33</v>
      </c>
      <c r="D65" s="188"/>
      <c r="E65" s="188"/>
      <c r="F65" s="188"/>
      <c r="G65" s="188"/>
      <c r="H65" s="188"/>
      <c r="I65" s="188"/>
      <c r="J65" s="190"/>
      <c r="K65" s="19"/>
    </row>
    <row r="66" spans="2:11" ht="12">
      <c r="B66" s="193">
        <v>41</v>
      </c>
      <c r="C66" s="290" t="s">
        <v>34</v>
      </c>
      <c r="D66" s="188"/>
      <c r="E66" s="188"/>
      <c r="F66" s="188"/>
      <c r="G66" s="188"/>
      <c r="H66" s="188"/>
      <c r="I66" s="188"/>
      <c r="J66" s="190"/>
      <c r="K66" s="19"/>
    </row>
    <row r="67" spans="2:11" ht="12">
      <c r="B67" s="193">
        <v>42</v>
      </c>
      <c r="C67" s="290" t="s">
        <v>35</v>
      </c>
      <c r="D67" s="188"/>
      <c r="E67" s="188"/>
      <c r="F67" s="188"/>
      <c r="G67" s="188"/>
      <c r="H67" s="188"/>
      <c r="I67" s="188"/>
      <c r="J67" s="190"/>
      <c r="K67" s="19"/>
    </row>
    <row r="68" spans="2:11" ht="12">
      <c r="B68" s="193">
        <v>43</v>
      </c>
      <c r="C68" s="290" t="s">
        <v>36</v>
      </c>
      <c r="D68" s="188"/>
      <c r="E68" s="188"/>
      <c r="F68" s="188"/>
      <c r="G68" s="188"/>
      <c r="H68" s="188"/>
      <c r="I68" s="188"/>
      <c r="J68" s="190"/>
      <c r="K68" s="19"/>
    </row>
    <row r="69" spans="2:11" ht="12">
      <c r="B69" s="193">
        <v>44</v>
      </c>
      <c r="C69" s="290" t="s">
        <v>37</v>
      </c>
      <c r="D69" s="188"/>
      <c r="E69" s="188"/>
      <c r="F69" s="188"/>
      <c r="G69" s="188"/>
      <c r="H69" s="188"/>
      <c r="I69" s="188"/>
      <c r="J69" s="190"/>
      <c r="K69" s="19"/>
    </row>
    <row r="70" spans="2:11" ht="12">
      <c r="B70" s="195"/>
      <c r="C70" s="292"/>
      <c r="D70" s="191"/>
      <c r="E70" s="191"/>
      <c r="F70" s="191"/>
      <c r="G70" s="191"/>
      <c r="H70" s="191"/>
      <c r="I70" s="191"/>
      <c r="J70" s="192"/>
      <c r="K70" s="19"/>
    </row>
    <row r="71" spans="4:11" ht="12">
      <c r="D71" s="10">
        <f>SUM(D12:D70)</f>
        <v>-7312626534</v>
      </c>
      <c r="E71" s="10">
        <f aca="true" t="shared" si="0" ref="E71:J71">SUM(E12:E70)</f>
        <v>0</v>
      </c>
      <c r="F71" s="10">
        <f t="shared" si="0"/>
        <v>-432196369.45</v>
      </c>
      <c r="G71" s="10">
        <f t="shared" si="0"/>
        <v>0</v>
      </c>
      <c r="H71" s="10">
        <f t="shared" si="0"/>
        <v>0</v>
      </c>
      <c r="I71" s="10">
        <f t="shared" si="0"/>
        <v>1302007.78</v>
      </c>
      <c r="J71" s="10">
        <f t="shared" si="0"/>
        <v>7739853909.26</v>
      </c>
      <c r="K71" s="19"/>
    </row>
    <row r="72" spans="4:10" ht="12">
      <c r="D72" s="8"/>
      <c r="E72" s="8"/>
      <c r="F72" s="8"/>
      <c r="G72" s="8"/>
      <c r="H72" s="8"/>
      <c r="I72" s="8"/>
      <c r="J72" s="8"/>
    </row>
    <row r="73" spans="4:10" ht="12">
      <c r="D73" s="11" t="str">
        <f>IF(SUM(D70:J70)=0," ","ERROR EN LA SUMATORIA DE LOS SALDOS, LA SUMA DE TODAS LAS COLUMNAS DEBE SER CERO, HAY UN DESCUADRE POR: "&amp;SUM(D70:J70))</f>
        <v> </v>
      </c>
      <c r="E73" s="8"/>
      <c r="F73" s="8"/>
      <c r="G73" s="8"/>
      <c r="H73" s="8"/>
      <c r="I73" s="8"/>
      <c r="J73" s="8"/>
    </row>
    <row r="74" spans="4:10" ht="12">
      <c r="D74" s="8"/>
      <c r="E74" s="8"/>
      <c r="F74" s="8"/>
      <c r="G74" s="8"/>
      <c r="H74" s="8"/>
      <c r="I74" s="8"/>
      <c r="J74" s="8"/>
    </row>
    <row r="75" spans="4:10" ht="12">
      <c r="D75" s="8"/>
      <c r="E75" s="8"/>
      <c r="F75" s="8"/>
      <c r="G75" s="8"/>
      <c r="H75" s="8"/>
      <c r="I75" s="8"/>
      <c r="J75" s="8"/>
    </row>
    <row r="76" spans="4:10" ht="12">
      <c r="D76" s="8"/>
      <c r="E76" s="8"/>
      <c r="F76" s="8"/>
      <c r="G76" s="8"/>
      <c r="H76" s="8"/>
      <c r="I76" s="8"/>
      <c r="J76" s="8"/>
    </row>
    <row r="77" spans="4:10" ht="12">
      <c r="D77" s="8"/>
      <c r="E77" s="8"/>
      <c r="F77" s="8"/>
      <c r="G77" s="8"/>
      <c r="H77" s="8"/>
      <c r="I77" s="8"/>
      <c r="J77" s="8"/>
    </row>
  </sheetData>
  <sheetProtection password="88C8" sheet="1" objects="1" scenarios="1" selectLockedCells="1"/>
  <mergeCells count="7">
    <mergeCell ref="B9:C9"/>
    <mergeCell ref="D9:J9"/>
    <mergeCell ref="C2:H2"/>
    <mergeCell ref="C3:H3"/>
    <mergeCell ref="C4:H4"/>
    <mergeCell ref="C7:J7"/>
    <mergeCell ref="C5:H5"/>
  </mergeCells>
  <printOptions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portrait" scale="36" r:id="rId1"/>
  <headerFooter>
    <oddFooter>&amp;L&amp;NBorrador&amp;C&amp;A&amp;NPágina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6"/>
  <sheetViews>
    <sheetView showGridLines="0" view="pageBreakPreview" zoomScale="96" zoomScaleSheetLayoutView="96" zoomScalePageLayoutView="0" workbookViewId="0" topLeftCell="A1">
      <selection activeCell="B2" sqref="B2:I2"/>
    </sheetView>
  </sheetViews>
  <sheetFormatPr defaultColWidth="11.421875" defaultRowHeight="15"/>
  <cols>
    <col min="1" max="1" width="2.28125" style="21" customWidth="1"/>
    <col min="2" max="2" width="4.57421875" style="159" customWidth="1"/>
    <col min="3" max="3" width="60.28125" style="3" customWidth="1"/>
    <col min="4" max="9" width="12.7109375" style="3" customWidth="1"/>
    <col min="10" max="10" width="3.28125" style="21" customWidth="1"/>
    <col min="11" max="16384" width="11.421875" style="3" customWidth="1"/>
  </cols>
  <sheetData>
    <row r="1" s="21" customFormat="1" ht="12" customHeight="1"/>
    <row r="2" spans="2:9" ht="12" customHeight="1">
      <c r="B2" s="679"/>
      <c r="C2" s="679"/>
      <c r="D2" s="679"/>
      <c r="E2" s="679"/>
      <c r="F2" s="679"/>
      <c r="G2" s="679"/>
      <c r="H2" s="679"/>
      <c r="I2" s="679"/>
    </row>
    <row r="3" spans="2:9" ht="12" customHeight="1">
      <c r="B3" s="693" t="s">
        <v>300</v>
      </c>
      <c r="C3" s="693"/>
      <c r="D3" s="693"/>
      <c r="E3" s="693"/>
      <c r="F3" s="693"/>
      <c r="G3" s="693"/>
      <c r="H3" s="693"/>
      <c r="I3" s="693"/>
    </row>
    <row r="4" spans="2:9" ht="12" customHeight="1">
      <c r="B4" s="693" t="str">
        <f>"Del 1 de enero al "&amp;TEXT(INDEX(Periodos,ENTE!D18,1),"dd")&amp;" de "&amp;TEXT(INDEX(Periodos,ENTE!D18,1),"mmmm")&amp;" de "&amp;TEXT(INDEX(Periodos,ENTE!D18,1),"aaaa")&amp;""</f>
        <v>Del 1 de enero al 31 de diciembre de 2018</v>
      </c>
      <c r="C4" s="693"/>
      <c r="D4" s="693"/>
      <c r="E4" s="693"/>
      <c r="F4" s="693"/>
      <c r="G4" s="693"/>
      <c r="H4" s="693"/>
      <c r="I4" s="693"/>
    </row>
    <row r="5" spans="2:9" ht="12" customHeight="1">
      <c r="B5" s="693" t="s">
        <v>91</v>
      </c>
      <c r="C5" s="693"/>
      <c r="D5" s="693"/>
      <c r="E5" s="693"/>
      <c r="F5" s="693"/>
      <c r="G5" s="693"/>
      <c r="H5" s="693"/>
      <c r="I5" s="693"/>
    </row>
    <row r="6" spans="2:9" s="21" customFormat="1" ht="12" customHeight="1">
      <c r="B6" s="693"/>
      <c r="C6" s="693"/>
      <c r="D6" s="693"/>
      <c r="E6" s="693"/>
      <c r="F6" s="693"/>
      <c r="G6" s="693"/>
      <c r="H6" s="693"/>
      <c r="I6" s="693"/>
    </row>
    <row r="7" spans="2:9" s="21" customFormat="1" ht="12" customHeight="1">
      <c r="B7" s="178" t="s">
        <v>4</v>
      </c>
      <c r="C7" s="681" t="str">
        <f>ENTE!D8</f>
        <v>UNIDAD DE SERVICIOS PARA LA EDUCACION BASICA EN EL ESTADO DE QUERETARO</v>
      </c>
      <c r="D7" s="681"/>
      <c r="E7" s="681"/>
      <c r="F7" s="681"/>
      <c r="G7" s="681"/>
      <c r="H7" s="681"/>
      <c r="I7" s="681"/>
    </row>
    <row r="8" s="21" customFormat="1" ht="12" customHeight="1"/>
    <row r="9" spans="2:9" ht="12">
      <c r="B9" s="732" t="s">
        <v>92</v>
      </c>
      <c r="C9" s="732"/>
      <c r="D9" s="728" t="s">
        <v>757</v>
      </c>
      <c r="E9" s="728"/>
      <c r="F9" s="728"/>
      <c r="G9" s="728"/>
      <c r="H9" s="728"/>
      <c r="I9" s="728" t="s">
        <v>635</v>
      </c>
    </row>
    <row r="10" spans="2:9" ht="24">
      <c r="B10" s="732"/>
      <c r="C10" s="732"/>
      <c r="D10" s="335" t="s">
        <v>242</v>
      </c>
      <c r="E10" s="335" t="s">
        <v>243</v>
      </c>
      <c r="F10" s="335" t="s">
        <v>219</v>
      </c>
      <c r="G10" s="335" t="s">
        <v>220</v>
      </c>
      <c r="H10" s="335" t="s">
        <v>244</v>
      </c>
      <c r="I10" s="728"/>
    </row>
    <row r="11" spans="2:9" ht="12">
      <c r="B11" s="732"/>
      <c r="C11" s="732"/>
      <c r="D11" s="335">
        <v>1</v>
      </c>
      <c r="E11" s="335">
        <v>2</v>
      </c>
      <c r="F11" s="335" t="s">
        <v>245</v>
      </c>
      <c r="G11" s="335">
        <v>4</v>
      </c>
      <c r="H11" s="335">
        <v>5</v>
      </c>
      <c r="I11" s="335" t="s">
        <v>246</v>
      </c>
    </row>
    <row r="12" spans="2:9" ht="3" customHeight="1">
      <c r="B12" s="149"/>
      <c r="C12" s="138"/>
      <c r="D12" s="139"/>
      <c r="E12" s="139"/>
      <c r="F12" s="139"/>
      <c r="G12" s="139"/>
      <c r="H12" s="139"/>
      <c r="I12" s="139"/>
    </row>
    <row r="13" spans="1:10" s="150" customFormat="1" ht="12">
      <c r="A13" s="72"/>
      <c r="B13" s="763" t="s">
        <v>301</v>
      </c>
      <c r="C13" s="764"/>
      <c r="D13" s="337">
        <f aca="true" t="shared" si="0" ref="D13:I13">SUM(D14:D21)</f>
        <v>0</v>
      </c>
      <c r="E13" s="337">
        <f>SUM(E14:E21)</f>
        <v>0</v>
      </c>
      <c r="F13" s="337">
        <f t="shared" si="0"/>
        <v>0</v>
      </c>
      <c r="G13" s="337">
        <f>SUM(G14:G21)</f>
        <v>0</v>
      </c>
      <c r="H13" s="337">
        <f>SUM(H14:H21)</f>
        <v>0</v>
      </c>
      <c r="I13" s="337">
        <f t="shared" si="0"/>
        <v>0</v>
      </c>
      <c r="J13" s="72"/>
    </row>
    <row r="14" spans="1:10" s="150" customFormat="1" ht="12">
      <c r="A14" s="72"/>
      <c r="B14" s="151"/>
      <c r="C14" s="152" t="s">
        <v>10</v>
      </c>
      <c r="D14" s="105">
        <f>-(SCFG!D12+SCFG!D42)</f>
        <v>0</v>
      </c>
      <c r="E14" s="105">
        <f>-(SCFG!F12+SCFG!F42)</f>
        <v>0</v>
      </c>
      <c r="F14" s="105">
        <f>+D14+E14</f>
        <v>0</v>
      </c>
      <c r="G14" s="105">
        <f>SUM(SCFG!H12+SCFG!H42,SCFG!I12+SCFG!I42,SCFG!J12+SCFG!J42)</f>
        <v>0</v>
      </c>
      <c r="H14" s="105">
        <f>(SCFG!J12+SCFG!J42)</f>
        <v>0</v>
      </c>
      <c r="I14" s="105">
        <f>+F14-G14</f>
        <v>0</v>
      </c>
      <c r="J14" s="72"/>
    </row>
    <row r="15" spans="1:10" s="150" customFormat="1" ht="12">
      <c r="A15" s="72"/>
      <c r="B15" s="151"/>
      <c r="C15" s="152" t="s">
        <v>11</v>
      </c>
      <c r="D15" s="105">
        <f>-(SCFG!D13+SCFG!D43)</f>
        <v>0</v>
      </c>
      <c r="E15" s="105">
        <f>-(SCFG!F13+SCFG!F43)</f>
        <v>0</v>
      </c>
      <c r="F15" s="105">
        <f aca="true" t="shared" si="1" ref="F15:F21">+D15+E15</f>
        <v>0</v>
      </c>
      <c r="G15" s="105">
        <f>SUM(SCFG!H13+SCFG!H43,SCFG!I13+SCFG!I43,SCFG!J13+SCFG!J43)</f>
        <v>0</v>
      </c>
      <c r="H15" s="105">
        <f>(SCFG!J13+SCFG!J43)</f>
        <v>0</v>
      </c>
      <c r="I15" s="105">
        <f aca="true" t="shared" si="2" ref="I15:I21">+F15-G15</f>
        <v>0</v>
      </c>
      <c r="J15" s="72"/>
    </row>
    <row r="16" spans="1:10" s="150" customFormat="1" ht="12">
      <c r="A16" s="72"/>
      <c r="B16" s="151"/>
      <c r="C16" s="152" t="s">
        <v>12</v>
      </c>
      <c r="D16" s="105">
        <f>-(SCFG!D14+SCFG!D44)</f>
        <v>0</v>
      </c>
      <c r="E16" s="105">
        <f>-(SCFG!F14+SCFG!F44)</f>
        <v>0</v>
      </c>
      <c r="F16" s="105">
        <f t="shared" si="1"/>
        <v>0</v>
      </c>
      <c r="G16" s="105">
        <f>SUM(SCFG!H14+SCFG!H44,SCFG!I14+SCFG!I44,SCFG!J14+SCFG!J44)</f>
        <v>0</v>
      </c>
      <c r="H16" s="105">
        <f>(SCFG!J14+SCFG!J44)</f>
        <v>0</v>
      </c>
      <c r="I16" s="105">
        <f t="shared" si="2"/>
        <v>0</v>
      </c>
      <c r="J16" s="72"/>
    </row>
    <row r="17" spans="1:10" s="150" customFormat="1" ht="12">
      <c r="A17" s="72"/>
      <c r="B17" s="151"/>
      <c r="C17" s="152" t="s">
        <v>13</v>
      </c>
      <c r="D17" s="105">
        <f>-(SCFG!D15+SCFG!D45)</f>
        <v>0</v>
      </c>
      <c r="E17" s="105">
        <f>-(SCFG!F15+SCFG!F45)</f>
        <v>0</v>
      </c>
      <c r="F17" s="105">
        <f t="shared" si="1"/>
        <v>0</v>
      </c>
      <c r="G17" s="105">
        <f>SUM(SCFG!H15+SCFG!H45,SCFG!I15+SCFG!I45,SCFG!J15+SCFG!J45)</f>
        <v>0</v>
      </c>
      <c r="H17" s="105">
        <f>(SCFG!J15+SCFG!J45)</f>
        <v>0</v>
      </c>
      <c r="I17" s="105">
        <f t="shared" si="2"/>
        <v>0</v>
      </c>
      <c r="J17" s="72"/>
    </row>
    <row r="18" spans="1:10" s="150" customFormat="1" ht="12">
      <c r="A18" s="72"/>
      <c r="B18" s="151"/>
      <c r="C18" s="152" t="s">
        <v>14</v>
      </c>
      <c r="D18" s="105">
        <f>-(SCFG!D16+SCFG!D46)</f>
        <v>0</v>
      </c>
      <c r="E18" s="105">
        <f>-(SCFG!F16+SCFG!F46)</f>
        <v>0</v>
      </c>
      <c r="F18" s="105">
        <f t="shared" si="1"/>
        <v>0</v>
      </c>
      <c r="G18" s="105">
        <f>SUM(SCFG!H16+SCFG!H46,SCFG!I16+SCFG!I46,SCFG!J16+SCFG!J46)</f>
        <v>0</v>
      </c>
      <c r="H18" s="105">
        <f>(SCFG!J16+SCFG!J46)</f>
        <v>0</v>
      </c>
      <c r="I18" s="105">
        <f t="shared" si="2"/>
        <v>0</v>
      </c>
      <c r="J18" s="72"/>
    </row>
    <row r="19" spans="1:10" s="150" customFormat="1" ht="12">
      <c r="A19" s="72"/>
      <c r="B19" s="151"/>
      <c r="C19" s="152" t="s">
        <v>15</v>
      </c>
      <c r="D19" s="105">
        <f>-(SCFG!D17+SCFG!D47)</f>
        <v>0</v>
      </c>
      <c r="E19" s="105">
        <f>-(SCFG!F17+SCFG!F47)</f>
        <v>0</v>
      </c>
      <c r="F19" s="105">
        <f t="shared" si="1"/>
        <v>0</v>
      </c>
      <c r="G19" s="105">
        <f>SUM(SCFG!H17+SCFG!H47,SCFG!I17+SCFG!I47,SCFG!J17+SCFG!J47)</f>
        <v>0</v>
      </c>
      <c r="H19" s="105">
        <f>(SCFG!J17+SCFG!J47)</f>
        <v>0</v>
      </c>
      <c r="I19" s="105">
        <f t="shared" si="2"/>
        <v>0</v>
      </c>
      <c r="J19" s="72"/>
    </row>
    <row r="20" spans="1:10" s="150" customFormat="1" ht="12">
      <c r="A20" s="72"/>
      <c r="B20" s="151"/>
      <c r="C20" s="152" t="s">
        <v>16</v>
      </c>
      <c r="D20" s="105">
        <f>-(SCFG!D18+SCFG!D48)</f>
        <v>0</v>
      </c>
      <c r="E20" s="105">
        <f>-(SCFG!F18+SCFG!F48)</f>
        <v>0</v>
      </c>
      <c r="F20" s="105">
        <f t="shared" si="1"/>
        <v>0</v>
      </c>
      <c r="G20" s="105">
        <f>SUM(SCFG!H18+SCFG!H48,SCFG!I18+SCFG!I48,SCFG!J18+SCFG!J48)</f>
        <v>0</v>
      </c>
      <c r="H20" s="105">
        <f>(SCFG!J18+SCFG!J48)</f>
        <v>0</v>
      </c>
      <c r="I20" s="105">
        <f t="shared" si="2"/>
        <v>0</v>
      </c>
      <c r="J20" s="72"/>
    </row>
    <row r="21" spans="1:10" s="150" customFormat="1" ht="12">
      <c r="A21" s="72"/>
      <c r="B21" s="151"/>
      <c r="C21" s="152" t="s">
        <v>17</v>
      </c>
      <c r="D21" s="105">
        <f>-(SCFG!D19+SCFG!D49)</f>
        <v>0</v>
      </c>
      <c r="E21" s="105">
        <f>-(SCFG!F19+SCFG!F49)</f>
        <v>0</v>
      </c>
      <c r="F21" s="105">
        <f t="shared" si="1"/>
        <v>0</v>
      </c>
      <c r="G21" s="105">
        <f>SUM(SCFG!H19+SCFG!H49,SCFG!I19+SCFG!I49,SCFG!J19+SCFG!J49)</f>
        <v>0</v>
      </c>
      <c r="H21" s="105">
        <f>(SCFG!J19+SCFG!J49)</f>
        <v>0</v>
      </c>
      <c r="I21" s="105">
        <f t="shared" si="2"/>
        <v>0</v>
      </c>
      <c r="J21" s="72"/>
    </row>
    <row r="22" spans="1:10" s="154" customFormat="1" ht="12">
      <c r="A22" s="153"/>
      <c r="B22" s="763" t="s">
        <v>302</v>
      </c>
      <c r="C22" s="764"/>
      <c r="D22" s="337">
        <f>SUM(D23:D29)</f>
        <v>7312626534</v>
      </c>
      <c r="E22" s="337">
        <f>SUM(E23:E29)</f>
        <v>432196369.45</v>
      </c>
      <c r="F22" s="337">
        <f>+D22+E22</f>
        <v>7744822903.45</v>
      </c>
      <c r="G22" s="337">
        <f>SUM(G23:G29)</f>
        <v>7741155917.04</v>
      </c>
      <c r="H22" s="337">
        <f>SUM(H23:H29)</f>
        <v>7739853909.26</v>
      </c>
      <c r="I22" s="337">
        <f>+F22-G22</f>
        <v>3666986.4099998474</v>
      </c>
      <c r="J22" s="153"/>
    </row>
    <row r="23" spans="1:10" s="150" customFormat="1" ht="12">
      <c r="A23" s="72"/>
      <c r="B23" s="151"/>
      <c r="C23" s="152" t="s">
        <v>18</v>
      </c>
      <c r="D23" s="105">
        <f>-(SCFG!D20+SCFG!D50)</f>
        <v>0</v>
      </c>
      <c r="E23" s="105">
        <f>-(SCFG!F20+SCFG!F50)</f>
        <v>0</v>
      </c>
      <c r="F23" s="105">
        <f>+D23+E23</f>
        <v>0</v>
      </c>
      <c r="G23" s="105">
        <f>SUM(SCFG!H20+SCFG!H50,SCFG!I20+SCFG!I50,SCFG!J20+SCFG!J50)</f>
        <v>0</v>
      </c>
      <c r="H23" s="105">
        <f>(SCFG!J20+SCFG!J50)</f>
        <v>0</v>
      </c>
      <c r="I23" s="105">
        <f aca="true" t="shared" si="3" ref="I23:I29">+F23-G23</f>
        <v>0</v>
      </c>
      <c r="J23" s="72"/>
    </row>
    <row r="24" spans="1:10" s="150" customFormat="1" ht="12">
      <c r="A24" s="72"/>
      <c r="B24" s="151"/>
      <c r="C24" s="152" t="s">
        <v>19</v>
      </c>
      <c r="D24" s="105">
        <f>-(SCFG!D21+SCFG!D51)</f>
        <v>0</v>
      </c>
      <c r="E24" s="105">
        <f>-(SCFG!F21+SCFG!F51)</f>
        <v>0</v>
      </c>
      <c r="F24" s="105">
        <f aca="true" t="shared" si="4" ref="F24:F29">+D24+E24</f>
        <v>0</v>
      </c>
      <c r="G24" s="105">
        <f>SUM(SCFG!H21+SCFG!H51,SCFG!I21+SCFG!I51,SCFG!J21+SCFG!J51)</f>
        <v>0</v>
      </c>
      <c r="H24" s="105">
        <f>(SCFG!J21+SCFG!J51)</f>
        <v>0</v>
      </c>
      <c r="I24" s="105">
        <f t="shared" si="3"/>
        <v>0</v>
      </c>
      <c r="J24" s="72"/>
    </row>
    <row r="25" spans="1:10" s="150" customFormat="1" ht="12">
      <c r="A25" s="72"/>
      <c r="B25" s="151"/>
      <c r="C25" s="152" t="s">
        <v>20</v>
      </c>
      <c r="D25" s="105">
        <f>-(SCFG!D22+SCFG!D52)</f>
        <v>0</v>
      </c>
      <c r="E25" s="105">
        <f>-(SCFG!F22+SCFG!F52)</f>
        <v>0</v>
      </c>
      <c r="F25" s="105">
        <f t="shared" si="4"/>
        <v>0</v>
      </c>
      <c r="G25" s="105">
        <f>SUM(SCFG!H22+SCFG!H52,SCFG!I22+SCFG!I52,SCFG!J22+SCFG!J52)</f>
        <v>0</v>
      </c>
      <c r="H25" s="105">
        <f>(SCFG!J22+SCFG!J52)</f>
        <v>0</v>
      </c>
      <c r="I25" s="105">
        <f t="shared" si="3"/>
        <v>0</v>
      </c>
      <c r="J25" s="72"/>
    </row>
    <row r="26" spans="1:10" s="150" customFormat="1" ht="12">
      <c r="A26" s="72"/>
      <c r="B26" s="151"/>
      <c r="C26" s="152" t="s">
        <v>21</v>
      </c>
      <c r="D26" s="105">
        <f>-(SCFG!D23+SCFG!D53)</f>
        <v>0</v>
      </c>
      <c r="E26" s="105">
        <f>-(SCFG!F23+SCFG!F53)</f>
        <v>0</v>
      </c>
      <c r="F26" s="105">
        <f t="shared" si="4"/>
        <v>0</v>
      </c>
      <c r="G26" s="105">
        <f>SUM(SCFG!H23+SCFG!H53,SCFG!I23+SCFG!I53,SCFG!J23+SCFG!J53)</f>
        <v>0</v>
      </c>
      <c r="H26" s="105">
        <f>(SCFG!J23+SCFG!J53)</f>
        <v>0</v>
      </c>
      <c r="I26" s="105">
        <f t="shared" si="3"/>
        <v>0</v>
      </c>
      <c r="J26" s="72"/>
    </row>
    <row r="27" spans="1:10" s="150" customFormat="1" ht="12">
      <c r="A27" s="72"/>
      <c r="B27" s="151"/>
      <c r="C27" s="152" t="s">
        <v>22</v>
      </c>
      <c r="D27" s="105">
        <f>-(SCFG!D24+SCFG!D54)</f>
        <v>7312626534</v>
      </c>
      <c r="E27" s="105">
        <f>-(SCFG!F24+SCFG!F54)</f>
        <v>432196369.45</v>
      </c>
      <c r="F27" s="105">
        <f t="shared" si="4"/>
        <v>7744822903.45</v>
      </c>
      <c r="G27" s="105">
        <f>SUM(SCFG!H24+SCFG!H54,SCFG!I24+SCFG!I54,SCFG!J24+SCFG!J54)</f>
        <v>7741155917.04</v>
      </c>
      <c r="H27" s="105">
        <f>(SCFG!J24+SCFG!J54)</f>
        <v>7739853909.26</v>
      </c>
      <c r="I27" s="105">
        <f t="shared" si="3"/>
        <v>3666986.4099998474</v>
      </c>
      <c r="J27" s="72"/>
    </row>
    <row r="28" spans="1:10" s="150" customFormat="1" ht="12">
      <c r="A28" s="72"/>
      <c r="B28" s="151"/>
      <c r="C28" s="152" t="s">
        <v>23</v>
      </c>
      <c r="D28" s="105">
        <f>-(SCFG!D25+SCFG!D55)</f>
        <v>0</v>
      </c>
      <c r="E28" s="105">
        <f>-(SCFG!F25+SCFG!F55)</f>
        <v>0</v>
      </c>
      <c r="F28" s="105">
        <f t="shared" si="4"/>
        <v>0</v>
      </c>
      <c r="G28" s="105">
        <f>SUM(SCFG!H25+SCFG!H55,SCFG!I25+SCFG!I55,SCFG!J25+SCFG!J55)</f>
        <v>0</v>
      </c>
      <c r="H28" s="105">
        <f>(SCFG!J25+SCFG!J55)</f>
        <v>0</v>
      </c>
      <c r="I28" s="105">
        <f t="shared" si="3"/>
        <v>0</v>
      </c>
      <c r="J28" s="72"/>
    </row>
    <row r="29" spans="1:10" s="150" customFormat="1" ht="12">
      <c r="A29" s="72"/>
      <c r="B29" s="151"/>
      <c r="C29" s="152" t="s">
        <v>24</v>
      </c>
      <c r="D29" s="105">
        <f>-(SCFG!D26+SCFG!D56)</f>
        <v>0</v>
      </c>
      <c r="E29" s="105">
        <f>-(SCFG!F26+SCFG!F56)</f>
        <v>0</v>
      </c>
      <c r="F29" s="105">
        <f t="shared" si="4"/>
        <v>0</v>
      </c>
      <c r="G29" s="105">
        <f>SUM(SCFG!H26+SCFG!H56,SCFG!I26+SCFG!I56,SCFG!J26+SCFG!J56)</f>
        <v>0</v>
      </c>
      <c r="H29" s="105">
        <f>(SCFG!J26+SCFG!J56)</f>
        <v>0</v>
      </c>
      <c r="I29" s="105">
        <f t="shared" si="3"/>
        <v>0</v>
      </c>
      <c r="J29" s="72"/>
    </row>
    <row r="30" spans="1:10" s="154" customFormat="1" ht="12">
      <c r="A30" s="153"/>
      <c r="B30" s="763" t="s">
        <v>303</v>
      </c>
      <c r="C30" s="764"/>
      <c r="D30" s="337">
        <f>SUM(D31:D39)</f>
        <v>0</v>
      </c>
      <c r="E30" s="337">
        <f>SUM(E31:E39)</f>
        <v>0</v>
      </c>
      <c r="F30" s="337">
        <f>+D30+E30</f>
        <v>0</v>
      </c>
      <c r="G30" s="337">
        <f>SUM(G31:G39)</f>
        <v>0</v>
      </c>
      <c r="H30" s="337">
        <f>SUM(H31:H39)</f>
        <v>0</v>
      </c>
      <c r="I30" s="337">
        <f>+F30-G30</f>
        <v>0</v>
      </c>
      <c r="J30" s="153"/>
    </row>
    <row r="31" spans="1:10" s="150" customFormat="1" ht="12">
      <c r="A31" s="72"/>
      <c r="B31" s="151"/>
      <c r="C31" s="152" t="s">
        <v>25</v>
      </c>
      <c r="D31" s="105">
        <f>-(SCFG!D27+SCFG!D57)</f>
        <v>0</v>
      </c>
      <c r="E31" s="105">
        <f>-(SCFG!F27+SCFG!F57)</f>
        <v>0</v>
      </c>
      <c r="F31" s="105">
        <f>+D31+E31</f>
        <v>0</v>
      </c>
      <c r="G31" s="105">
        <f>SUM(SCFG!H27+SCFG!H57,SCFG!I27+SCFG!I57,SCFG!J27+SCFG!J57)</f>
        <v>0</v>
      </c>
      <c r="H31" s="105">
        <f>(SCFG!J27+SCFG!J57)</f>
        <v>0</v>
      </c>
      <c r="I31" s="105">
        <f aca="true" t="shared" si="5" ref="I31:I39">+F31-G31</f>
        <v>0</v>
      </c>
      <c r="J31" s="72"/>
    </row>
    <row r="32" spans="1:10" s="150" customFormat="1" ht="12">
      <c r="A32" s="72"/>
      <c r="B32" s="151"/>
      <c r="C32" s="152" t="s">
        <v>26</v>
      </c>
      <c r="D32" s="105">
        <f>-(SCFG!D28+SCFG!D58)</f>
        <v>0</v>
      </c>
      <c r="E32" s="105">
        <f>-(SCFG!F28+SCFG!F58)</f>
        <v>0</v>
      </c>
      <c r="F32" s="105">
        <f aca="true" t="shared" si="6" ref="F32:F39">+D32+E32</f>
        <v>0</v>
      </c>
      <c r="G32" s="105">
        <f>SUM(SCFG!H28+SCFG!H58,SCFG!I28+SCFG!I58,SCFG!J28+SCFG!J58)</f>
        <v>0</v>
      </c>
      <c r="H32" s="105">
        <f>(SCFG!J28+SCFG!J58)</f>
        <v>0</v>
      </c>
      <c r="I32" s="105">
        <f t="shared" si="5"/>
        <v>0</v>
      </c>
      <c r="J32" s="72"/>
    </row>
    <row r="33" spans="1:10" s="150" customFormat="1" ht="12">
      <c r="A33" s="72"/>
      <c r="B33" s="151"/>
      <c r="C33" s="152" t="s">
        <v>27</v>
      </c>
      <c r="D33" s="105">
        <f>-(SCFG!D29+SCFG!D59)</f>
        <v>0</v>
      </c>
      <c r="E33" s="105">
        <f>-(SCFG!F29+SCFG!F59)</f>
        <v>0</v>
      </c>
      <c r="F33" s="105">
        <f t="shared" si="6"/>
        <v>0</v>
      </c>
      <c r="G33" s="105">
        <f>SUM(SCFG!H29+SCFG!H59,SCFG!I29+SCFG!I59,SCFG!J29+SCFG!J59)</f>
        <v>0</v>
      </c>
      <c r="H33" s="105">
        <f>(SCFG!J29+SCFG!J59)</f>
        <v>0</v>
      </c>
      <c r="I33" s="105">
        <f t="shared" si="5"/>
        <v>0</v>
      </c>
      <c r="J33" s="72"/>
    </row>
    <row r="34" spans="1:10" s="150" customFormat="1" ht="12">
      <c r="A34" s="72"/>
      <c r="B34" s="151"/>
      <c r="C34" s="152" t="s">
        <v>28</v>
      </c>
      <c r="D34" s="105">
        <f>-(SCFG!D30+SCFG!D60)</f>
        <v>0</v>
      </c>
      <c r="E34" s="105">
        <f>-(SCFG!F30+SCFG!F60)</f>
        <v>0</v>
      </c>
      <c r="F34" s="105">
        <f t="shared" si="6"/>
        <v>0</v>
      </c>
      <c r="G34" s="105">
        <f>SUM(SCFG!H30+SCFG!H60,SCFG!I30+SCFG!I60,SCFG!J30+SCFG!J60)</f>
        <v>0</v>
      </c>
      <c r="H34" s="105">
        <f>(SCFG!J30+SCFG!J60)</f>
        <v>0</v>
      </c>
      <c r="I34" s="105">
        <f t="shared" si="5"/>
        <v>0</v>
      </c>
      <c r="J34" s="72"/>
    </row>
    <row r="35" spans="1:10" s="150" customFormat="1" ht="12">
      <c r="A35" s="72"/>
      <c r="B35" s="151"/>
      <c r="C35" s="152" t="s">
        <v>29</v>
      </c>
      <c r="D35" s="105">
        <f>-(SCFG!D31+SCFG!D61)</f>
        <v>0</v>
      </c>
      <c r="E35" s="105">
        <f>-(SCFG!F31+SCFG!F61)</f>
        <v>0</v>
      </c>
      <c r="F35" s="105">
        <f t="shared" si="6"/>
        <v>0</v>
      </c>
      <c r="G35" s="105">
        <f>SUM(SCFG!H31+SCFG!H61,SCFG!I31+SCFG!I61,SCFG!J31+SCFG!J61)</f>
        <v>0</v>
      </c>
      <c r="H35" s="105">
        <f>(SCFG!J31+SCFG!J61)</f>
        <v>0</v>
      </c>
      <c r="I35" s="105">
        <f t="shared" si="5"/>
        <v>0</v>
      </c>
      <c r="J35" s="72"/>
    </row>
    <row r="36" spans="1:10" s="150" customFormat="1" ht="12">
      <c r="A36" s="72"/>
      <c r="B36" s="151"/>
      <c r="C36" s="152" t="s">
        <v>30</v>
      </c>
      <c r="D36" s="105">
        <f>-(SCFG!D32+SCFG!D62)</f>
        <v>0</v>
      </c>
      <c r="E36" s="105">
        <f>-(SCFG!F32+SCFG!F62)</f>
        <v>0</v>
      </c>
      <c r="F36" s="105">
        <f t="shared" si="6"/>
        <v>0</v>
      </c>
      <c r="G36" s="105">
        <f>SUM(SCFG!H32+SCFG!H62,SCFG!I32+SCFG!I62,SCFG!J32+SCFG!J62)</f>
        <v>0</v>
      </c>
      <c r="H36" s="105">
        <f>(SCFG!J32+SCFG!J62)</f>
        <v>0</v>
      </c>
      <c r="I36" s="105">
        <f t="shared" si="5"/>
        <v>0</v>
      </c>
      <c r="J36" s="72"/>
    </row>
    <row r="37" spans="1:10" s="150" customFormat="1" ht="12">
      <c r="A37" s="72"/>
      <c r="B37" s="151"/>
      <c r="C37" s="152" t="s">
        <v>31</v>
      </c>
      <c r="D37" s="105">
        <f>-(SCFG!D33+SCFG!D63)</f>
        <v>0</v>
      </c>
      <c r="E37" s="105">
        <f>-(SCFG!F33+SCFG!F63)</f>
        <v>0</v>
      </c>
      <c r="F37" s="105">
        <f t="shared" si="6"/>
        <v>0</v>
      </c>
      <c r="G37" s="105">
        <f>SUM(SCFG!H33+SCFG!H63,SCFG!I33+SCFG!I63,SCFG!J33+SCFG!J63)</f>
        <v>0</v>
      </c>
      <c r="H37" s="105">
        <f>(SCFG!J33+SCFG!J63)</f>
        <v>0</v>
      </c>
      <c r="I37" s="105">
        <f t="shared" si="5"/>
        <v>0</v>
      </c>
      <c r="J37" s="72"/>
    </row>
    <row r="38" spans="1:10" s="150" customFormat="1" ht="12">
      <c r="A38" s="72"/>
      <c r="B38" s="151"/>
      <c r="C38" s="152" t="s">
        <v>32</v>
      </c>
      <c r="D38" s="105">
        <f>-(SCFG!D34+SCFG!D64)</f>
        <v>0</v>
      </c>
      <c r="E38" s="105">
        <f>-(SCFG!F34+SCFG!F64)</f>
        <v>0</v>
      </c>
      <c r="F38" s="105">
        <f t="shared" si="6"/>
        <v>0</v>
      </c>
      <c r="G38" s="105">
        <f>SUM(SCFG!H34+SCFG!H64,SCFG!I34+SCFG!I64,SCFG!J34+SCFG!J64)</f>
        <v>0</v>
      </c>
      <c r="H38" s="105">
        <f>(SCFG!J34+SCFG!J64)</f>
        <v>0</v>
      </c>
      <c r="I38" s="105">
        <f t="shared" si="5"/>
        <v>0</v>
      </c>
      <c r="J38" s="72"/>
    </row>
    <row r="39" spans="1:10" s="150" customFormat="1" ht="12">
      <c r="A39" s="72"/>
      <c r="B39" s="151"/>
      <c r="C39" s="152" t="s">
        <v>33</v>
      </c>
      <c r="D39" s="105">
        <f>-(SCFG!D35+SCFG!D65)</f>
        <v>0</v>
      </c>
      <c r="E39" s="105">
        <f>-(SCFG!F35+SCFG!F65)</f>
        <v>0</v>
      </c>
      <c r="F39" s="105">
        <f t="shared" si="6"/>
        <v>0</v>
      </c>
      <c r="G39" s="105">
        <f>SUM(SCFG!H35+SCFG!H65,SCFG!I35+SCFG!I65,SCFG!J35+SCFG!J65)</f>
        <v>0</v>
      </c>
      <c r="H39" s="105">
        <f>(SCFG!J35+SCFG!J65)</f>
        <v>0</v>
      </c>
      <c r="I39" s="105">
        <f t="shared" si="5"/>
        <v>0</v>
      </c>
      <c r="J39" s="72"/>
    </row>
    <row r="40" spans="1:10" s="154" customFormat="1" ht="12">
      <c r="A40" s="153"/>
      <c r="B40" s="763" t="s">
        <v>304</v>
      </c>
      <c r="C40" s="764"/>
      <c r="D40" s="337">
        <f>SUM(D41:D44)</f>
        <v>0</v>
      </c>
      <c r="E40" s="337">
        <f>SUM(E41:E44)</f>
        <v>0</v>
      </c>
      <c r="F40" s="337">
        <f>+D40+E40</f>
        <v>0</v>
      </c>
      <c r="G40" s="337">
        <f>SUM(G41:G44)</f>
        <v>0</v>
      </c>
      <c r="H40" s="337">
        <f>SUM(H41:H44)</f>
        <v>0</v>
      </c>
      <c r="I40" s="337">
        <f>+F40-G40</f>
        <v>0</v>
      </c>
      <c r="J40" s="153"/>
    </row>
    <row r="41" spans="1:10" s="150" customFormat="1" ht="12">
      <c r="A41" s="72"/>
      <c r="B41" s="151"/>
      <c r="C41" s="152" t="s">
        <v>305</v>
      </c>
      <c r="D41" s="105">
        <f>-(SCFG!D36+SCFG!D66)</f>
        <v>0</v>
      </c>
      <c r="E41" s="105">
        <f>-(SCFG!F36+SCFG!F66)</f>
        <v>0</v>
      </c>
      <c r="F41" s="105">
        <f>+D41+E41</f>
        <v>0</v>
      </c>
      <c r="G41" s="105">
        <f>SUM(SCFG!H36+SCFG!H66,SCFG!I36+SCFG!I66,SCFG!J36+SCFG!J66)</f>
        <v>0</v>
      </c>
      <c r="H41" s="105">
        <f>(SCFG!J36+SCFG!J66)</f>
        <v>0</v>
      </c>
      <c r="I41" s="105">
        <f>+F41-G41</f>
        <v>0</v>
      </c>
      <c r="J41" s="72"/>
    </row>
    <row r="42" spans="1:10" s="150" customFormat="1" ht="24">
      <c r="A42" s="72"/>
      <c r="B42" s="151"/>
      <c r="C42" s="152" t="s">
        <v>306</v>
      </c>
      <c r="D42" s="105">
        <f>-(SCFG!D37+SCFG!D67)</f>
        <v>0</v>
      </c>
      <c r="E42" s="105">
        <f>-(SCFG!F37+SCFG!F67)</f>
        <v>0</v>
      </c>
      <c r="F42" s="105">
        <f>+D42+E42</f>
        <v>0</v>
      </c>
      <c r="G42" s="105">
        <f>SUM(SCFG!H37+SCFG!H67,SCFG!I37+SCFG!I67,SCFG!J37+SCFG!J67)</f>
        <v>0</v>
      </c>
      <c r="H42" s="105">
        <f>(SCFG!J37+SCFG!J67)</f>
        <v>0</v>
      </c>
      <c r="I42" s="105">
        <f>+F42-G42</f>
        <v>0</v>
      </c>
      <c r="J42" s="72"/>
    </row>
    <row r="43" spans="1:10" s="150" customFormat="1" ht="12">
      <c r="A43" s="72"/>
      <c r="B43" s="151"/>
      <c r="C43" s="152" t="s">
        <v>36</v>
      </c>
      <c r="D43" s="105">
        <f>-(SCFG!D38+SCFG!D68)</f>
        <v>0</v>
      </c>
      <c r="E43" s="105">
        <f>-(SCFG!F38+SCFG!F68)</f>
        <v>0</v>
      </c>
      <c r="F43" s="105">
        <f>+D43+E43</f>
        <v>0</v>
      </c>
      <c r="G43" s="105">
        <f>SUM(SCFG!H38+SCFG!H68,SCFG!I38+SCFG!I68,SCFG!J38+SCFG!J68)</f>
        <v>0</v>
      </c>
      <c r="H43" s="105">
        <f>(SCFG!J38+SCFG!J68)</f>
        <v>0</v>
      </c>
      <c r="I43" s="105">
        <f>+F43-G43</f>
        <v>0</v>
      </c>
      <c r="J43" s="72"/>
    </row>
    <row r="44" spans="1:10" s="150" customFormat="1" ht="12">
      <c r="A44" s="72"/>
      <c r="B44" s="151"/>
      <c r="C44" s="152" t="s">
        <v>307</v>
      </c>
      <c r="D44" s="105">
        <f>-(SCFG!D39+SCFG!D69)</f>
        <v>0</v>
      </c>
      <c r="E44" s="105">
        <f>-(SCFG!F39+SCFG!F69)</f>
        <v>0</v>
      </c>
      <c r="F44" s="105">
        <f>+D44+E44</f>
        <v>0</v>
      </c>
      <c r="G44" s="105">
        <f>SUM(SCFG!H39+SCFG!H69,SCFG!I39+SCFG!I69,SCFG!J39+SCFG!J69)</f>
        <v>0</v>
      </c>
      <c r="H44" s="105">
        <f>(SCFG!J39+SCFG!J69)</f>
        <v>0</v>
      </c>
      <c r="I44" s="105">
        <f>+F44-G44</f>
        <v>0</v>
      </c>
      <c r="J44" s="72"/>
    </row>
    <row r="45" spans="1:10" s="154" customFormat="1" ht="12">
      <c r="A45" s="153"/>
      <c r="B45" s="352"/>
      <c r="C45" s="353" t="s">
        <v>247</v>
      </c>
      <c r="D45" s="374">
        <f aca="true" t="shared" si="7" ref="D45:I45">+D13+D22+D30+D40</f>
        <v>7312626534</v>
      </c>
      <c r="E45" s="374">
        <f t="shared" si="7"/>
        <v>432196369.45</v>
      </c>
      <c r="F45" s="374">
        <f t="shared" si="7"/>
        <v>7744822903.45</v>
      </c>
      <c r="G45" s="374">
        <f t="shared" si="7"/>
        <v>7741155917.04</v>
      </c>
      <c r="H45" s="374">
        <f t="shared" si="7"/>
        <v>7739853909.26</v>
      </c>
      <c r="I45" s="374">
        <f t="shared" si="7"/>
        <v>3666986.4099998474</v>
      </c>
      <c r="J45" s="153"/>
    </row>
    <row r="46" spans="2:8" ht="12">
      <c r="B46" s="689"/>
      <c r="C46" s="689"/>
      <c r="D46" s="689"/>
      <c r="E46" s="689"/>
      <c r="F46" s="689"/>
      <c r="G46" s="689"/>
      <c r="H46" s="689"/>
    </row>
    <row r="47" spans="2:9" ht="52.5" customHeight="1" hidden="1">
      <c r="B47" s="712"/>
      <c r="C47" s="713"/>
      <c r="D47" s="713"/>
      <c r="E47" s="713"/>
      <c r="F47" s="713"/>
      <c r="G47" s="713"/>
      <c r="H47" s="713"/>
      <c r="I47" s="713"/>
    </row>
    <row r="48" spans="2:9" ht="12">
      <c r="B48" s="689"/>
      <c r="C48" s="689"/>
      <c r="D48" s="689"/>
      <c r="E48" s="689"/>
      <c r="F48" s="689"/>
      <c r="G48" s="689"/>
      <c r="H48" s="689"/>
      <c r="I48" s="143"/>
    </row>
    <row r="49" spans="2:9" ht="12">
      <c r="B49" s="329"/>
      <c r="C49" s="329"/>
      <c r="D49" s="329"/>
      <c r="E49" s="329"/>
      <c r="F49" s="329"/>
      <c r="G49" s="329"/>
      <c r="H49" s="329"/>
      <c r="I49" s="143"/>
    </row>
    <row r="50" spans="2:9" ht="12">
      <c r="B50" s="329"/>
      <c r="C50" s="329"/>
      <c r="D50" s="329"/>
      <c r="E50" s="329"/>
      <c r="F50" s="329"/>
      <c r="G50" s="329"/>
      <c r="H50" s="329"/>
      <c r="I50" s="143"/>
    </row>
    <row r="51" spans="1:10" s="194" customFormat="1" ht="12">
      <c r="A51" s="20"/>
      <c r="B51" s="568"/>
      <c r="C51" s="570"/>
      <c r="D51" s="570"/>
      <c r="E51" s="570"/>
      <c r="F51" s="570"/>
      <c r="G51" s="570"/>
      <c r="H51" s="570"/>
      <c r="I51" s="577"/>
      <c r="J51" s="20"/>
    </row>
    <row r="52" spans="1:10" s="194" customFormat="1" ht="12">
      <c r="A52" s="20"/>
      <c r="B52" s="568"/>
      <c r="C52" s="570"/>
      <c r="D52" s="570"/>
      <c r="E52" s="570"/>
      <c r="F52" s="570"/>
      <c r="G52" s="570"/>
      <c r="H52" s="570"/>
      <c r="I52" s="577"/>
      <c r="J52" s="20"/>
    </row>
    <row r="53" spans="1:10" s="194" customFormat="1" ht="12">
      <c r="A53" s="20"/>
      <c r="B53" s="568"/>
      <c r="C53" s="570"/>
      <c r="D53" s="570"/>
      <c r="E53" s="570"/>
      <c r="F53" s="570"/>
      <c r="G53" s="570"/>
      <c r="H53" s="570"/>
      <c r="I53" s="577"/>
      <c r="J53" s="20"/>
    </row>
    <row r="54" spans="1:10" s="194" customFormat="1" ht="15" customHeight="1">
      <c r="A54" s="20"/>
      <c r="B54" s="581"/>
      <c r="C54" s="582"/>
      <c r="D54" s="582"/>
      <c r="E54" s="582"/>
      <c r="F54" s="721"/>
      <c r="G54" s="721"/>
      <c r="H54" s="721"/>
      <c r="I54" s="721"/>
      <c r="J54" s="20"/>
    </row>
    <row r="55" spans="1:10" s="194" customFormat="1" ht="15" customHeight="1">
      <c r="A55" s="20"/>
      <c r="B55" s="581"/>
      <c r="C55" s="582"/>
      <c r="D55" s="582"/>
      <c r="E55" s="582"/>
      <c r="F55" s="721"/>
      <c r="G55" s="721"/>
      <c r="H55" s="721"/>
      <c r="I55" s="721"/>
      <c r="J55" s="20"/>
    </row>
    <row r="56" spans="1:10" s="194" customFormat="1" ht="12">
      <c r="A56" s="20"/>
      <c r="B56" s="581"/>
      <c r="D56" s="575"/>
      <c r="E56" s="575"/>
      <c r="F56" s="575"/>
      <c r="G56" s="575"/>
      <c r="H56" s="575"/>
      <c r="I56" s="576"/>
      <c r="J56" s="20"/>
    </row>
  </sheetData>
  <sheetProtection password="88C8" sheet="1" objects="1" scenarios="1" selectLockedCells="1"/>
  <mergeCells count="18">
    <mergeCell ref="B13:C13"/>
    <mergeCell ref="B22:C22"/>
    <mergeCell ref="B6:I6"/>
    <mergeCell ref="B2:I2"/>
    <mergeCell ref="B3:I3"/>
    <mergeCell ref="B4:I4"/>
    <mergeCell ref="B5:I5"/>
    <mergeCell ref="C7:I7"/>
    <mergeCell ref="B9:C11"/>
    <mergeCell ref="D9:H9"/>
    <mergeCell ref="I9:I10"/>
    <mergeCell ref="B48:H48"/>
    <mergeCell ref="F54:I54"/>
    <mergeCell ref="F55:I55"/>
    <mergeCell ref="B30:C30"/>
    <mergeCell ref="B40:C40"/>
    <mergeCell ref="B47:I47"/>
    <mergeCell ref="B46:H4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view="pageBreakPreview" zoomScaleNormal="80" zoomScaleSheetLayoutView="100" zoomScalePageLayoutView="0" workbookViewId="0" topLeftCell="C61">
      <selection activeCell="B2" sqref="B2:I2"/>
    </sheetView>
  </sheetViews>
  <sheetFormatPr defaultColWidth="11.421875" defaultRowHeight="15"/>
  <cols>
    <col min="1" max="1" width="2.8515625" style="200" customWidth="1"/>
    <col min="2" max="2" width="32.7109375" style="202" customWidth="1"/>
    <col min="3" max="3" width="62.57421875" style="202" customWidth="1"/>
    <col min="4" max="8" width="21.421875" style="202" customWidth="1"/>
    <col min="9" max="9" width="26.28125" style="202" customWidth="1"/>
    <col min="10" max="10" width="2.7109375" style="200" customWidth="1"/>
    <col min="11" max="16384" width="11.421875" style="202" customWidth="1"/>
  </cols>
  <sheetData>
    <row r="1" spans="2:9" ht="12">
      <c r="B1" s="201"/>
      <c r="C1" s="201"/>
      <c r="D1" s="201"/>
      <c r="E1" s="201"/>
      <c r="F1" s="201"/>
      <c r="G1" s="201"/>
      <c r="H1" s="201"/>
      <c r="I1" s="201"/>
    </row>
    <row r="2" spans="2:9" ht="12">
      <c r="B2" s="679"/>
      <c r="C2" s="679"/>
      <c r="D2" s="679"/>
      <c r="E2" s="679"/>
      <c r="F2" s="679"/>
      <c r="G2" s="679"/>
      <c r="H2" s="679"/>
      <c r="I2" s="679"/>
    </row>
    <row r="3" spans="2:9" ht="12">
      <c r="B3" s="697" t="s">
        <v>628</v>
      </c>
      <c r="C3" s="697"/>
      <c r="D3" s="697"/>
      <c r="E3" s="697"/>
      <c r="F3" s="697"/>
      <c r="G3" s="697"/>
      <c r="H3" s="697"/>
      <c r="I3" s="697"/>
    </row>
    <row r="4" spans="2:9" ht="12">
      <c r="B4" s="697" t="s">
        <v>631</v>
      </c>
      <c r="C4" s="697"/>
      <c r="D4" s="697"/>
      <c r="E4" s="697"/>
      <c r="F4" s="697"/>
      <c r="G4" s="697"/>
      <c r="H4" s="697"/>
      <c r="I4" s="697"/>
    </row>
    <row r="5" spans="2:9" ht="12">
      <c r="B5" s="697" t="str">
        <f>"Del 1 de enero al "&amp;TEXT(INDEX(Periodos,ENTE!D18,1),"dd")&amp;" de "&amp;TEXT(INDEX(Periodos,ENTE!D18,1),"mmmm")&amp;" de "&amp;TEXT(INDEX(Periodos,ENTE!D18,1),"aaaa")&amp;""</f>
        <v>Del 1 de enero al 31 de diciembre de 2018</v>
      </c>
      <c r="C5" s="697"/>
      <c r="D5" s="697"/>
      <c r="E5" s="697"/>
      <c r="F5" s="697"/>
      <c r="G5" s="697"/>
      <c r="H5" s="697"/>
      <c r="I5" s="697"/>
    </row>
    <row r="6" spans="2:9" ht="12">
      <c r="B6" s="697" t="s">
        <v>91</v>
      </c>
      <c r="C6" s="697"/>
      <c r="D6" s="697"/>
      <c r="E6" s="697"/>
      <c r="F6" s="697"/>
      <c r="G6" s="697"/>
      <c r="H6" s="697"/>
      <c r="I6" s="697"/>
    </row>
    <row r="7" spans="2:9" ht="12">
      <c r="B7" s="241"/>
      <c r="C7" s="241"/>
      <c r="D7" s="241"/>
      <c r="E7" s="241"/>
      <c r="F7" s="241"/>
      <c r="G7" s="241"/>
      <c r="H7" s="241"/>
      <c r="I7" s="241"/>
    </row>
    <row r="8" spans="2:9" ht="12">
      <c r="B8" s="279" t="s">
        <v>4</v>
      </c>
      <c r="C8" s="705" t="str">
        <f>+ENTE!D8</f>
        <v>UNIDAD DE SERVICIOS PARA LA EDUCACION BASICA EN EL ESTADO DE QUERETARO</v>
      </c>
      <c r="D8" s="705"/>
      <c r="E8" s="705"/>
      <c r="F8" s="705"/>
      <c r="G8" s="705"/>
      <c r="H8" s="705"/>
      <c r="I8" s="297"/>
    </row>
    <row r="9" spans="2:9" ht="12">
      <c r="B9" s="235"/>
      <c r="C9" s="235"/>
      <c r="D9" s="235"/>
      <c r="E9" s="235"/>
      <c r="F9" s="235"/>
      <c r="G9" s="235"/>
      <c r="H9" s="235"/>
      <c r="I9" s="235"/>
    </row>
    <row r="10" spans="2:9" ht="12">
      <c r="B10" s="759" t="s">
        <v>391</v>
      </c>
      <c r="C10" s="456"/>
      <c r="D10" s="728" t="s">
        <v>492</v>
      </c>
      <c r="E10" s="728"/>
      <c r="F10" s="728"/>
      <c r="G10" s="728"/>
      <c r="H10" s="728"/>
      <c r="I10" s="728" t="s">
        <v>635</v>
      </c>
    </row>
    <row r="11" spans="2:9" ht="28.5" customHeight="1">
      <c r="B11" s="761"/>
      <c r="C11" s="457"/>
      <c r="D11" s="335" t="s">
        <v>493</v>
      </c>
      <c r="E11" s="335" t="s">
        <v>243</v>
      </c>
      <c r="F11" s="335" t="s">
        <v>219</v>
      </c>
      <c r="G11" s="335" t="s">
        <v>220</v>
      </c>
      <c r="H11" s="335" t="s">
        <v>244</v>
      </c>
      <c r="I11" s="728"/>
    </row>
    <row r="12" spans="2:9" ht="12">
      <c r="B12" s="458" t="s">
        <v>573</v>
      </c>
      <c r="C12" s="459"/>
      <c r="D12" s="458">
        <f>+D13+D22+D30+D40</f>
        <v>2000000</v>
      </c>
      <c r="E12" s="458">
        <f>+E13+E22+E30+E40</f>
        <v>2678647.33</v>
      </c>
      <c r="F12" s="460">
        <f>+F13+F22+F30+F40</f>
        <v>4678647.33</v>
      </c>
      <c r="G12" s="461">
        <f>+G13+G22+G30+G40</f>
        <v>3880151.34</v>
      </c>
      <c r="H12" s="461">
        <f>+H13+H22+H30+H40</f>
        <v>3880151.34</v>
      </c>
      <c r="I12" s="461">
        <f>+F12-G12</f>
        <v>798495.9900000002</v>
      </c>
    </row>
    <row r="13" spans="1:10" s="207" customFormat="1" ht="12">
      <c r="A13" s="200"/>
      <c r="B13" s="765" t="s">
        <v>574</v>
      </c>
      <c r="C13" s="766"/>
      <c r="D13" s="458">
        <f>SUM(D14:D21)</f>
        <v>0</v>
      </c>
      <c r="E13" s="458">
        <f>SUM(E14:E21)</f>
        <v>0</v>
      </c>
      <c r="F13" s="460">
        <f>SUM(F14:F21)</f>
        <v>0</v>
      </c>
      <c r="G13" s="461">
        <f>SUM(G14:G21)</f>
        <v>0</v>
      </c>
      <c r="H13" s="461">
        <f>SUM(H14:H21)</f>
        <v>0</v>
      </c>
      <c r="I13" s="462">
        <f>+F13-G13</f>
        <v>0</v>
      </c>
      <c r="J13" s="200"/>
    </row>
    <row r="14" spans="2:9" ht="12">
      <c r="B14" s="463" t="s">
        <v>575</v>
      </c>
      <c r="C14" s="464"/>
      <c r="D14" s="467">
        <f>-SCFG!D12</f>
        <v>0</v>
      </c>
      <c r="E14" s="467">
        <f>-SCFG!F12</f>
        <v>0</v>
      </c>
      <c r="F14" s="482">
        <f>+D14+E14</f>
        <v>0</v>
      </c>
      <c r="G14" s="483">
        <f>(SCFG!H12+SCFG!I12+SCFG!J12)</f>
        <v>0</v>
      </c>
      <c r="H14" s="483">
        <f>SCFG!J12</f>
        <v>0</v>
      </c>
      <c r="I14" s="462">
        <f aca="true" t="shared" si="0" ref="I14:I44">+F14-G14</f>
        <v>0</v>
      </c>
    </row>
    <row r="15" spans="2:9" ht="12">
      <c r="B15" s="463" t="s">
        <v>576</v>
      </c>
      <c r="C15" s="464"/>
      <c r="D15" s="467">
        <f>-SCFG!D13</f>
        <v>0</v>
      </c>
      <c r="E15" s="467">
        <f>-SCFG!F13</f>
        <v>0</v>
      </c>
      <c r="F15" s="482">
        <f aca="true" t="shared" si="1" ref="F15:F44">+D15+E15</f>
        <v>0</v>
      </c>
      <c r="G15" s="483">
        <f>(SCFG!H13+SCFG!I13+SCFG!J13)</f>
        <v>0</v>
      </c>
      <c r="H15" s="483">
        <f>SCFG!J13</f>
        <v>0</v>
      </c>
      <c r="I15" s="462">
        <f t="shared" si="0"/>
        <v>0</v>
      </c>
    </row>
    <row r="16" spans="2:9" ht="12">
      <c r="B16" s="767" t="s">
        <v>577</v>
      </c>
      <c r="C16" s="768"/>
      <c r="D16" s="467">
        <f>-SCFG!D14</f>
        <v>0</v>
      </c>
      <c r="E16" s="467">
        <f>-SCFG!F14</f>
        <v>0</v>
      </c>
      <c r="F16" s="482">
        <f t="shared" si="1"/>
        <v>0</v>
      </c>
      <c r="G16" s="483">
        <f>(SCFG!H14+SCFG!I14+SCFG!J14)</f>
        <v>0</v>
      </c>
      <c r="H16" s="483">
        <f>SCFG!J14</f>
        <v>0</v>
      </c>
      <c r="I16" s="462">
        <f t="shared" si="0"/>
        <v>0</v>
      </c>
    </row>
    <row r="17" spans="2:9" ht="12">
      <c r="B17" s="463" t="s">
        <v>578</v>
      </c>
      <c r="C17" s="464"/>
      <c r="D17" s="467">
        <f>-SCFG!D15</f>
        <v>0</v>
      </c>
      <c r="E17" s="467">
        <f>-SCFG!F15</f>
        <v>0</v>
      </c>
      <c r="F17" s="482">
        <f t="shared" si="1"/>
        <v>0</v>
      </c>
      <c r="G17" s="483">
        <f>(SCFG!H15+SCFG!I15+SCFG!J15)</f>
        <v>0</v>
      </c>
      <c r="H17" s="483">
        <f>SCFG!J15</f>
        <v>0</v>
      </c>
      <c r="I17" s="462">
        <f t="shared" si="0"/>
        <v>0</v>
      </c>
    </row>
    <row r="18" spans="2:9" ht="12">
      <c r="B18" s="767" t="s">
        <v>579</v>
      </c>
      <c r="C18" s="768"/>
      <c r="D18" s="467">
        <f>-SCFG!D16</f>
        <v>0</v>
      </c>
      <c r="E18" s="467">
        <f>-SCFG!F16</f>
        <v>0</v>
      </c>
      <c r="F18" s="482">
        <f t="shared" si="1"/>
        <v>0</v>
      </c>
      <c r="G18" s="483">
        <f>(SCFG!H16+SCFG!I16+SCFG!J16)</f>
        <v>0</v>
      </c>
      <c r="H18" s="483">
        <f>SCFG!J16</f>
        <v>0</v>
      </c>
      <c r="I18" s="462">
        <f t="shared" si="0"/>
        <v>0</v>
      </c>
    </row>
    <row r="19" spans="2:9" ht="12">
      <c r="B19" s="463" t="s">
        <v>580</v>
      </c>
      <c r="C19" s="464"/>
      <c r="D19" s="467">
        <f>-SCFG!D17</f>
        <v>0</v>
      </c>
      <c r="E19" s="467">
        <f>-SCFG!F17</f>
        <v>0</v>
      </c>
      <c r="F19" s="482">
        <f t="shared" si="1"/>
        <v>0</v>
      </c>
      <c r="G19" s="483">
        <f>(SCFG!H17+SCFG!I17+SCFG!J17)</f>
        <v>0</v>
      </c>
      <c r="H19" s="483">
        <f>SCFG!J17</f>
        <v>0</v>
      </c>
      <c r="I19" s="462">
        <f t="shared" si="0"/>
        <v>0</v>
      </c>
    </row>
    <row r="20" spans="2:9" ht="12">
      <c r="B20" s="767" t="s">
        <v>581</v>
      </c>
      <c r="C20" s="768"/>
      <c r="D20" s="467">
        <f>-SCFG!D18</f>
        <v>0</v>
      </c>
      <c r="E20" s="467">
        <f>-SCFG!F18</f>
        <v>0</v>
      </c>
      <c r="F20" s="482">
        <f t="shared" si="1"/>
        <v>0</v>
      </c>
      <c r="G20" s="483">
        <f>(SCFG!H18+SCFG!I18+SCFG!J18)</f>
        <v>0</v>
      </c>
      <c r="H20" s="483">
        <f>SCFG!J18</f>
        <v>0</v>
      </c>
      <c r="I20" s="462">
        <f t="shared" si="0"/>
        <v>0</v>
      </c>
    </row>
    <row r="21" spans="2:9" ht="12">
      <c r="B21" s="463" t="s">
        <v>651</v>
      </c>
      <c r="C21" s="464"/>
      <c r="D21" s="467">
        <f>-SCFG!D19</f>
        <v>0</v>
      </c>
      <c r="E21" s="467">
        <f>-SCFG!F19</f>
        <v>0</v>
      </c>
      <c r="F21" s="482">
        <f t="shared" si="1"/>
        <v>0</v>
      </c>
      <c r="G21" s="483">
        <f>(SCFG!H19+SCFG!I19+SCFG!J19)</f>
        <v>0</v>
      </c>
      <c r="H21" s="483">
        <f>SCFG!J19</f>
        <v>0</v>
      </c>
      <c r="I21" s="462">
        <f t="shared" si="0"/>
        <v>0</v>
      </c>
    </row>
    <row r="22" spans="2:9" ht="12">
      <c r="B22" s="465" t="s">
        <v>582</v>
      </c>
      <c r="C22" s="466"/>
      <c r="D22" s="458">
        <f>SUM(D23:D29)</f>
        <v>2000000</v>
      </c>
      <c r="E22" s="458">
        <f>SUM(E23:E29)</f>
        <v>2678647.33</v>
      </c>
      <c r="F22" s="460">
        <f>SUM(F23:F29)</f>
        <v>4678647.33</v>
      </c>
      <c r="G22" s="461">
        <f>SUM(G23:G29)</f>
        <v>3880151.34</v>
      </c>
      <c r="H22" s="461">
        <f>SUM(H23:H29)</f>
        <v>3880151.34</v>
      </c>
      <c r="I22" s="462">
        <f t="shared" si="0"/>
        <v>798495.9900000002</v>
      </c>
    </row>
    <row r="23" spans="2:9" ht="12">
      <c r="B23" s="463" t="s">
        <v>583</v>
      </c>
      <c r="C23" s="464"/>
      <c r="D23" s="467">
        <f>-SCFG!D20</f>
        <v>0</v>
      </c>
      <c r="E23" s="467">
        <f>-SCFG!F20</f>
        <v>0</v>
      </c>
      <c r="F23" s="482">
        <f t="shared" si="1"/>
        <v>0</v>
      </c>
      <c r="G23" s="483">
        <f>(SCFG!H20+SCFG!I20+SCFG!J20)</f>
        <v>0</v>
      </c>
      <c r="H23" s="483">
        <f>SCFG!J20</f>
        <v>0</v>
      </c>
      <c r="I23" s="462">
        <f t="shared" si="0"/>
        <v>0</v>
      </c>
    </row>
    <row r="24" spans="2:9" ht="12">
      <c r="B24" s="467" t="s">
        <v>584</v>
      </c>
      <c r="C24" s="468"/>
      <c r="D24" s="467">
        <f>-SCFG!D21</f>
        <v>0</v>
      </c>
      <c r="E24" s="467">
        <f>-SCFG!F21</f>
        <v>0</v>
      </c>
      <c r="F24" s="482">
        <f t="shared" si="1"/>
        <v>0</v>
      </c>
      <c r="G24" s="483">
        <f>(SCFG!H21+SCFG!I21+SCFG!J21)</f>
        <v>0</v>
      </c>
      <c r="H24" s="483">
        <f>SCFG!J21</f>
        <v>0</v>
      </c>
      <c r="I24" s="462">
        <f t="shared" si="0"/>
        <v>0</v>
      </c>
    </row>
    <row r="25" spans="2:9" ht="12">
      <c r="B25" s="463" t="s">
        <v>652</v>
      </c>
      <c r="C25" s="464"/>
      <c r="D25" s="467">
        <f>-SCFG!D22</f>
        <v>0</v>
      </c>
      <c r="E25" s="467">
        <f>-SCFG!F22</f>
        <v>0</v>
      </c>
      <c r="F25" s="482">
        <f t="shared" si="1"/>
        <v>0</v>
      </c>
      <c r="G25" s="483">
        <f>(SCFG!H22+SCFG!I22+SCFG!J22)</f>
        <v>0</v>
      </c>
      <c r="H25" s="483">
        <f>SCFG!J22</f>
        <v>0</v>
      </c>
      <c r="I25" s="462">
        <f t="shared" si="0"/>
        <v>0</v>
      </c>
    </row>
    <row r="26" spans="2:9" ht="12">
      <c r="B26" s="467" t="s">
        <v>585</v>
      </c>
      <c r="C26" s="468"/>
      <c r="D26" s="467">
        <f>-SCFG!D23</f>
        <v>0</v>
      </c>
      <c r="E26" s="467">
        <f>-SCFG!F23</f>
        <v>0</v>
      </c>
      <c r="F26" s="482">
        <f t="shared" si="1"/>
        <v>0</v>
      </c>
      <c r="G26" s="483">
        <f>(SCFG!H23+SCFG!I23+SCFG!J23)</f>
        <v>0</v>
      </c>
      <c r="H26" s="483">
        <f>SCFG!J23</f>
        <v>0</v>
      </c>
      <c r="I26" s="462">
        <f t="shared" si="0"/>
        <v>0</v>
      </c>
    </row>
    <row r="27" spans="2:9" ht="12">
      <c r="B27" s="463" t="s">
        <v>586</v>
      </c>
      <c r="C27" s="464"/>
      <c r="D27" s="467">
        <f>-SCFG!D24</f>
        <v>2000000</v>
      </c>
      <c r="E27" s="467">
        <f>-SCFG!F24</f>
        <v>2678647.33</v>
      </c>
      <c r="F27" s="482">
        <f t="shared" si="1"/>
        <v>4678647.33</v>
      </c>
      <c r="G27" s="483">
        <f>(SCFG!H24+SCFG!I24+SCFG!J24)</f>
        <v>3880151.34</v>
      </c>
      <c r="H27" s="483">
        <f>SCFG!J24</f>
        <v>3880151.34</v>
      </c>
      <c r="I27" s="462">
        <f t="shared" si="0"/>
        <v>798495.9900000002</v>
      </c>
    </row>
    <row r="28" spans="2:9" ht="12">
      <c r="B28" s="467" t="s">
        <v>587</v>
      </c>
      <c r="C28" s="468"/>
      <c r="D28" s="467">
        <f>-SCFG!D25</f>
        <v>0</v>
      </c>
      <c r="E28" s="467">
        <f>-SCFG!F25</f>
        <v>0</v>
      </c>
      <c r="F28" s="482">
        <f t="shared" si="1"/>
        <v>0</v>
      </c>
      <c r="G28" s="483">
        <f>(SCFG!H25+SCFG!I25+SCFG!J25)</f>
        <v>0</v>
      </c>
      <c r="H28" s="483">
        <f>SCFG!J25</f>
        <v>0</v>
      </c>
      <c r="I28" s="462">
        <f t="shared" si="0"/>
        <v>0</v>
      </c>
    </row>
    <row r="29" spans="2:9" ht="12">
      <c r="B29" s="467" t="s">
        <v>588</v>
      </c>
      <c r="C29" s="468"/>
      <c r="D29" s="467">
        <f>-SCFG!D26</f>
        <v>0</v>
      </c>
      <c r="E29" s="467">
        <f>-SCFG!F26</f>
        <v>0</v>
      </c>
      <c r="F29" s="482">
        <f t="shared" si="1"/>
        <v>0</v>
      </c>
      <c r="G29" s="483">
        <f>(SCFG!H26+SCFG!I26+SCFG!J26)</f>
        <v>0</v>
      </c>
      <c r="H29" s="483">
        <f>SCFG!J26</f>
        <v>0</v>
      </c>
      <c r="I29" s="462">
        <f t="shared" si="0"/>
        <v>0</v>
      </c>
    </row>
    <row r="30" spans="1:10" s="338" customFormat="1" ht="12">
      <c r="A30" s="303"/>
      <c r="B30" s="465" t="s">
        <v>610</v>
      </c>
      <c r="C30" s="466"/>
      <c r="D30" s="458">
        <f>SUM(D31:D39)</f>
        <v>0</v>
      </c>
      <c r="E30" s="458">
        <f>SUM(E31:E39)</f>
        <v>0</v>
      </c>
      <c r="F30" s="460">
        <f>SUM(F31:F39)</f>
        <v>0</v>
      </c>
      <c r="G30" s="461">
        <f>SUM(G31:G39)</f>
        <v>0</v>
      </c>
      <c r="H30" s="461">
        <f>SUM(H31:H39)</f>
        <v>0</v>
      </c>
      <c r="I30" s="461">
        <f t="shared" si="0"/>
        <v>0</v>
      </c>
      <c r="J30" s="303"/>
    </row>
    <row r="31" spans="2:9" ht="12">
      <c r="B31" s="767" t="s">
        <v>589</v>
      </c>
      <c r="C31" s="768"/>
      <c r="D31" s="467">
        <f>-SCFG!D27</f>
        <v>0</v>
      </c>
      <c r="E31" s="467">
        <f>-SCFG!F27</f>
        <v>0</v>
      </c>
      <c r="F31" s="482">
        <f t="shared" si="1"/>
        <v>0</v>
      </c>
      <c r="G31" s="483">
        <f>(SCFG!H27+SCFG!I27+SCFG!J27)</f>
        <v>0</v>
      </c>
      <c r="H31" s="483">
        <f>SCFG!J27</f>
        <v>0</v>
      </c>
      <c r="I31" s="462">
        <f t="shared" si="0"/>
        <v>0</v>
      </c>
    </row>
    <row r="32" spans="2:9" ht="12">
      <c r="B32" s="467" t="s">
        <v>653</v>
      </c>
      <c r="C32" s="468"/>
      <c r="D32" s="467">
        <f>-SCFG!D28</f>
        <v>0</v>
      </c>
      <c r="E32" s="467">
        <f>-SCFG!F28</f>
        <v>0</v>
      </c>
      <c r="F32" s="482">
        <f t="shared" si="1"/>
        <v>0</v>
      </c>
      <c r="G32" s="483">
        <f>(SCFG!H28+SCFG!I28+SCFG!J28)</f>
        <v>0</v>
      </c>
      <c r="H32" s="483">
        <f>SCFG!J28</f>
        <v>0</v>
      </c>
      <c r="I32" s="462">
        <f t="shared" si="0"/>
        <v>0</v>
      </c>
    </row>
    <row r="33" spans="2:9" ht="12">
      <c r="B33" s="467" t="s">
        <v>654</v>
      </c>
      <c r="C33" s="468"/>
      <c r="D33" s="467">
        <f>-SCFG!D29</f>
        <v>0</v>
      </c>
      <c r="E33" s="467">
        <f>-SCFG!F29</f>
        <v>0</v>
      </c>
      <c r="F33" s="482">
        <f t="shared" si="1"/>
        <v>0</v>
      </c>
      <c r="G33" s="483">
        <f>(SCFG!H29+SCFG!I29+SCFG!J29)</f>
        <v>0</v>
      </c>
      <c r="H33" s="483">
        <f>SCFG!J29</f>
        <v>0</v>
      </c>
      <c r="I33" s="462">
        <f t="shared" si="0"/>
        <v>0</v>
      </c>
    </row>
    <row r="34" spans="2:9" ht="12">
      <c r="B34" s="467" t="s">
        <v>655</v>
      </c>
      <c r="C34" s="468"/>
      <c r="D34" s="467">
        <f>-SCFG!D30</f>
        <v>0</v>
      </c>
      <c r="E34" s="467">
        <f>-SCFG!F30</f>
        <v>0</v>
      </c>
      <c r="F34" s="482">
        <f t="shared" si="1"/>
        <v>0</v>
      </c>
      <c r="G34" s="483">
        <f>(SCFG!H30+SCFG!I30+SCFG!J30)</f>
        <v>0</v>
      </c>
      <c r="H34" s="483">
        <f>SCFG!J30</f>
        <v>0</v>
      </c>
      <c r="I34" s="462">
        <f t="shared" si="0"/>
        <v>0</v>
      </c>
    </row>
    <row r="35" spans="2:9" ht="12">
      <c r="B35" s="467" t="s">
        <v>656</v>
      </c>
      <c r="C35" s="468"/>
      <c r="D35" s="467">
        <f>-SCFG!D31</f>
        <v>0</v>
      </c>
      <c r="E35" s="467">
        <f>-SCFG!F31</f>
        <v>0</v>
      </c>
      <c r="F35" s="482">
        <f t="shared" si="1"/>
        <v>0</v>
      </c>
      <c r="G35" s="483">
        <f>(SCFG!H31+SCFG!I31+SCFG!J31)</f>
        <v>0</v>
      </c>
      <c r="H35" s="483">
        <f>SCFG!J31</f>
        <v>0</v>
      </c>
      <c r="I35" s="462">
        <f t="shared" si="0"/>
        <v>0</v>
      </c>
    </row>
    <row r="36" spans="2:9" ht="12">
      <c r="B36" s="467" t="s">
        <v>657</v>
      </c>
      <c r="C36" s="468"/>
      <c r="D36" s="467">
        <f>-SCFG!D32</f>
        <v>0</v>
      </c>
      <c r="E36" s="467">
        <f>-SCFG!F32</f>
        <v>0</v>
      </c>
      <c r="F36" s="482">
        <f t="shared" si="1"/>
        <v>0</v>
      </c>
      <c r="G36" s="483">
        <f>(SCFG!H32+SCFG!I32+SCFG!J32)</f>
        <v>0</v>
      </c>
      <c r="H36" s="483">
        <f>SCFG!J32</f>
        <v>0</v>
      </c>
      <c r="I36" s="462">
        <f t="shared" si="0"/>
        <v>0</v>
      </c>
    </row>
    <row r="37" spans="2:9" ht="12">
      <c r="B37" s="467" t="s">
        <v>658</v>
      </c>
      <c r="C37" s="468"/>
      <c r="D37" s="467">
        <f>-SCFG!D33</f>
        <v>0</v>
      </c>
      <c r="E37" s="467">
        <f>-SCFG!F33</f>
        <v>0</v>
      </c>
      <c r="F37" s="482">
        <f t="shared" si="1"/>
        <v>0</v>
      </c>
      <c r="G37" s="483">
        <f>(SCFG!H33+SCFG!I33+SCFG!J33)</f>
        <v>0</v>
      </c>
      <c r="H37" s="483">
        <f>SCFG!J33</f>
        <v>0</v>
      </c>
      <c r="I37" s="462">
        <f t="shared" si="0"/>
        <v>0</v>
      </c>
    </row>
    <row r="38" spans="2:9" ht="12">
      <c r="B38" s="467" t="s">
        <v>659</v>
      </c>
      <c r="C38" s="468"/>
      <c r="D38" s="467">
        <f>-SCFG!D34</f>
        <v>0</v>
      </c>
      <c r="E38" s="467">
        <f>-SCFG!F34</f>
        <v>0</v>
      </c>
      <c r="F38" s="482">
        <f t="shared" si="1"/>
        <v>0</v>
      </c>
      <c r="G38" s="483">
        <f>(SCFG!H34+SCFG!I34+SCFG!J34)</f>
        <v>0</v>
      </c>
      <c r="H38" s="483">
        <f>SCFG!J34</f>
        <v>0</v>
      </c>
      <c r="I38" s="462">
        <f t="shared" si="0"/>
        <v>0</v>
      </c>
    </row>
    <row r="39" spans="2:9" ht="12">
      <c r="B39" s="467" t="s">
        <v>660</v>
      </c>
      <c r="C39" s="468"/>
      <c r="D39" s="467">
        <f>-SCFG!D35</f>
        <v>0</v>
      </c>
      <c r="E39" s="467">
        <f>-SCFG!F35</f>
        <v>0</v>
      </c>
      <c r="F39" s="482">
        <f t="shared" si="1"/>
        <v>0</v>
      </c>
      <c r="G39" s="483">
        <f>(SCFG!H35+SCFG!I35+SCFG!J35)</f>
        <v>0</v>
      </c>
      <c r="H39" s="483">
        <f>SCFG!J35</f>
        <v>0</v>
      </c>
      <c r="I39" s="462">
        <f t="shared" si="0"/>
        <v>0</v>
      </c>
    </row>
    <row r="40" spans="1:10" s="338" customFormat="1" ht="12">
      <c r="A40" s="303"/>
      <c r="B40" s="465" t="s">
        <v>758</v>
      </c>
      <c r="C40" s="466"/>
      <c r="D40" s="469">
        <f>+D41+D42+D43+D44</f>
        <v>0</v>
      </c>
      <c r="E40" s="469">
        <f>+E41+E42+E43+E44</f>
        <v>0</v>
      </c>
      <c r="F40" s="470">
        <f>+F41+F42+F43+F44</f>
        <v>0</v>
      </c>
      <c r="G40" s="471">
        <f>+G41+G42+G43+G44</f>
        <v>0</v>
      </c>
      <c r="H40" s="471">
        <f>+H41+H42+H43+H44</f>
        <v>0</v>
      </c>
      <c r="I40" s="472">
        <f t="shared" si="0"/>
        <v>0</v>
      </c>
      <c r="J40" s="303"/>
    </row>
    <row r="41" spans="2:9" ht="12">
      <c r="B41" s="771" t="s">
        <v>612</v>
      </c>
      <c r="C41" s="772"/>
      <c r="D41" s="467">
        <f>-SCFG!D36</f>
        <v>0</v>
      </c>
      <c r="E41" s="467">
        <f>-SCFG!F36</f>
        <v>0</v>
      </c>
      <c r="F41" s="482">
        <f t="shared" si="1"/>
        <v>0</v>
      </c>
      <c r="G41" s="483">
        <f>(SCFG!H36+SCFG!I36+SCFG!J36)</f>
        <v>0</v>
      </c>
      <c r="H41" s="483">
        <f>SCFG!J36</f>
        <v>0</v>
      </c>
      <c r="I41" s="462">
        <f t="shared" si="0"/>
        <v>0</v>
      </c>
    </row>
    <row r="42" spans="2:9" ht="12">
      <c r="B42" s="767" t="s">
        <v>661</v>
      </c>
      <c r="C42" s="768"/>
      <c r="D42" s="467">
        <f>-SCFG!D37</f>
        <v>0</v>
      </c>
      <c r="E42" s="467">
        <f>-SCFG!F37</f>
        <v>0</v>
      </c>
      <c r="F42" s="482">
        <f t="shared" si="1"/>
        <v>0</v>
      </c>
      <c r="G42" s="483">
        <f>(SCFG!H37+SCFG!I37+SCFG!J37)</f>
        <v>0</v>
      </c>
      <c r="H42" s="483">
        <f>SCFG!J37</f>
        <v>0</v>
      </c>
      <c r="I42" s="462">
        <f t="shared" si="0"/>
        <v>0</v>
      </c>
    </row>
    <row r="43" spans="2:9" ht="12">
      <c r="B43" s="467" t="s">
        <v>598</v>
      </c>
      <c r="C43" s="468"/>
      <c r="D43" s="467">
        <f>-SCFG!D38</f>
        <v>0</v>
      </c>
      <c r="E43" s="467">
        <f>-SCFG!F38</f>
        <v>0</v>
      </c>
      <c r="F43" s="482">
        <f t="shared" si="1"/>
        <v>0</v>
      </c>
      <c r="G43" s="483">
        <f>(SCFG!H38+SCFG!I38+SCFG!J38)</f>
        <v>0</v>
      </c>
      <c r="H43" s="483">
        <f>SCFG!J38</f>
        <v>0</v>
      </c>
      <c r="I43" s="462">
        <f t="shared" si="0"/>
        <v>0</v>
      </c>
    </row>
    <row r="44" spans="2:9" ht="12">
      <c r="B44" s="467" t="s">
        <v>599</v>
      </c>
      <c r="C44" s="468"/>
      <c r="D44" s="467">
        <f>-SCFG!D39</f>
        <v>0</v>
      </c>
      <c r="E44" s="467">
        <f>-SCFG!F39</f>
        <v>0</v>
      </c>
      <c r="F44" s="482">
        <f t="shared" si="1"/>
        <v>0</v>
      </c>
      <c r="G44" s="483">
        <f>(SCFG!H39+SCFG!I39+SCFG!J39)</f>
        <v>0</v>
      </c>
      <c r="H44" s="483">
        <f>SCFG!J39</f>
        <v>0</v>
      </c>
      <c r="I44" s="462">
        <f t="shared" si="0"/>
        <v>0</v>
      </c>
    </row>
    <row r="45" spans="2:9" ht="12">
      <c r="B45" s="465" t="s">
        <v>600</v>
      </c>
      <c r="C45" s="466"/>
      <c r="D45" s="465">
        <f>+D46+D55+D63+D73</f>
        <v>7310626534</v>
      </c>
      <c r="E45" s="465">
        <f>+E46+E55+E63+E73</f>
        <v>429517722.12</v>
      </c>
      <c r="F45" s="473">
        <f>+F46+F55+F63+F73</f>
        <v>7740144256.12</v>
      </c>
      <c r="G45" s="474">
        <f>+G46+G55+G63+G73</f>
        <v>7737275765.7</v>
      </c>
      <c r="H45" s="474">
        <f>+H46+H55+H63+H73</f>
        <v>7735973757.92</v>
      </c>
      <c r="I45" s="461">
        <f aca="true" t="shared" si="2" ref="I45:I78">+F45-G45</f>
        <v>2868490.4200000763</v>
      </c>
    </row>
    <row r="46" spans="1:10" s="338" customFormat="1" ht="12">
      <c r="A46" s="303"/>
      <c r="B46" s="465" t="s">
        <v>574</v>
      </c>
      <c r="C46" s="466"/>
      <c r="D46" s="465">
        <f>SUM(D47:D54)</f>
        <v>0</v>
      </c>
      <c r="E46" s="465">
        <f>SUM(E47:E54)</f>
        <v>0</v>
      </c>
      <c r="F46" s="473">
        <f>SUM(F47:F54)</f>
        <v>0</v>
      </c>
      <c r="G46" s="474">
        <f>SUM(G47:G54)</f>
        <v>0</v>
      </c>
      <c r="H46" s="474">
        <f>SUM(H47:H54)</f>
        <v>0</v>
      </c>
      <c r="I46" s="461">
        <f t="shared" si="2"/>
        <v>0</v>
      </c>
      <c r="J46" s="303"/>
    </row>
    <row r="47" spans="2:9" ht="12">
      <c r="B47" s="467" t="s">
        <v>601</v>
      </c>
      <c r="C47" s="468"/>
      <c r="D47" s="467">
        <f>-SCFG!D42</f>
        <v>0</v>
      </c>
      <c r="E47" s="467">
        <f>-SCFG!F42</f>
        <v>0</v>
      </c>
      <c r="F47" s="482">
        <f aca="true" t="shared" si="3" ref="F47:F54">+D47+E47</f>
        <v>0</v>
      </c>
      <c r="G47" s="483">
        <f>(SCFG!H42+SCFG!I42+SCFG!J42)</f>
        <v>0</v>
      </c>
      <c r="H47" s="483">
        <f>SCFG!J42</f>
        <v>0</v>
      </c>
      <c r="I47" s="462">
        <f t="shared" si="2"/>
        <v>0</v>
      </c>
    </row>
    <row r="48" spans="2:9" ht="12">
      <c r="B48" s="467" t="s">
        <v>602</v>
      </c>
      <c r="C48" s="468"/>
      <c r="D48" s="467">
        <f>-SCFG!D43</f>
        <v>0</v>
      </c>
      <c r="E48" s="467">
        <f>-SCFG!F43</f>
        <v>0</v>
      </c>
      <c r="F48" s="482">
        <f t="shared" si="3"/>
        <v>0</v>
      </c>
      <c r="G48" s="483">
        <f>(SCFG!H43+SCFG!I43+SCFG!J43)</f>
        <v>0</v>
      </c>
      <c r="H48" s="483">
        <f>SCFG!J43</f>
        <v>0</v>
      </c>
      <c r="I48" s="462">
        <f t="shared" si="2"/>
        <v>0</v>
      </c>
    </row>
    <row r="49" spans="2:9" ht="12">
      <c r="B49" s="767" t="s">
        <v>603</v>
      </c>
      <c r="C49" s="768"/>
      <c r="D49" s="467">
        <f>-SCFG!D44</f>
        <v>0</v>
      </c>
      <c r="E49" s="467">
        <f>-SCFG!F44</f>
        <v>0</v>
      </c>
      <c r="F49" s="482">
        <f t="shared" si="3"/>
        <v>0</v>
      </c>
      <c r="G49" s="483">
        <f>(SCFG!H44+SCFG!I44+SCFG!J44)</f>
        <v>0</v>
      </c>
      <c r="H49" s="483">
        <f>SCFG!J44</f>
        <v>0</v>
      </c>
      <c r="I49" s="462">
        <f t="shared" si="2"/>
        <v>0</v>
      </c>
    </row>
    <row r="50" spans="2:9" ht="12">
      <c r="B50" s="467" t="s">
        <v>604</v>
      </c>
      <c r="C50" s="468"/>
      <c r="D50" s="467">
        <f>-SCFG!D45</f>
        <v>0</v>
      </c>
      <c r="E50" s="467">
        <f>-SCFG!F45</f>
        <v>0</v>
      </c>
      <c r="F50" s="482">
        <f t="shared" si="3"/>
        <v>0</v>
      </c>
      <c r="G50" s="483">
        <f>(SCFG!H45+SCFG!I45+SCFG!J45)</f>
        <v>0</v>
      </c>
      <c r="H50" s="483">
        <f>SCFG!J45</f>
        <v>0</v>
      </c>
      <c r="I50" s="462">
        <f t="shared" si="2"/>
        <v>0</v>
      </c>
    </row>
    <row r="51" spans="2:9" ht="12">
      <c r="B51" s="467" t="s">
        <v>605</v>
      </c>
      <c r="C51" s="468"/>
      <c r="D51" s="467">
        <f>-SCFG!D46</f>
        <v>0</v>
      </c>
      <c r="E51" s="467">
        <f>-SCFG!F46</f>
        <v>0</v>
      </c>
      <c r="F51" s="482">
        <f t="shared" si="3"/>
        <v>0</v>
      </c>
      <c r="G51" s="483">
        <f>(SCFG!H46+SCFG!I46+SCFG!J46)</f>
        <v>0</v>
      </c>
      <c r="H51" s="483">
        <f>SCFG!J46</f>
        <v>0</v>
      </c>
      <c r="I51" s="462">
        <f t="shared" si="2"/>
        <v>0</v>
      </c>
    </row>
    <row r="52" spans="2:9" ht="12">
      <c r="B52" s="463" t="s">
        <v>606</v>
      </c>
      <c r="C52" s="464"/>
      <c r="D52" s="467">
        <f>-SCFG!D47</f>
        <v>0</v>
      </c>
      <c r="E52" s="467">
        <f>-SCFG!F47</f>
        <v>0</v>
      </c>
      <c r="F52" s="482">
        <f t="shared" si="3"/>
        <v>0</v>
      </c>
      <c r="G52" s="483">
        <f>(SCFG!H47+SCFG!I47+SCFG!J47)</f>
        <v>0</v>
      </c>
      <c r="H52" s="483">
        <f>SCFG!J47</f>
        <v>0</v>
      </c>
      <c r="I52" s="462">
        <f t="shared" si="2"/>
        <v>0</v>
      </c>
    </row>
    <row r="53" spans="2:9" ht="12">
      <c r="B53" s="767" t="s">
        <v>607</v>
      </c>
      <c r="C53" s="768"/>
      <c r="D53" s="467">
        <f>-SCFG!D48</f>
        <v>0</v>
      </c>
      <c r="E53" s="467">
        <f>-SCFG!F48</f>
        <v>0</v>
      </c>
      <c r="F53" s="482">
        <f t="shared" si="3"/>
        <v>0</v>
      </c>
      <c r="G53" s="483">
        <f>(SCFG!H48+SCFG!I48+SCFG!J48)</f>
        <v>0</v>
      </c>
      <c r="H53" s="483">
        <f>SCFG!J48</f>
        <v>0</v>
      </c>
      <c r="I53" s="462">
        <f t="shared" si="2"/>
        <v>0</v>
      </c>
    </row>
    <row r="54" spans="2:9" ht="12">
      <c r="B54" s="463" t="s">
        <v>608</v>
      </c>
      <c r="C54" s="464"/>
      <c r="D54" s="467">
        <f>-SCFG!D49</f>
        <v>0</v>
      </c>
      <c r="E54" s="467">
        <f>-SCFG!F49</f>
        <v>0</v>
      </c>
      <c r="F54" s="482">
        <f t="shared" si="3"/>
        <v>0</v>
      </c>
      <c r="G54" s="483">
        <f>(SCFG!H49+SCFG!I49+SCFG!J49)</f>
        <v>0</v>
      </c>
      <c r="H54" s="483">
        <f>SCFG!J49</f>
        <v>0</v>
      </c>
      <c r="I54" s="462">
        <f t="shared" si="2"/>
        <v>0</v>
      </c>
    </row>
    <row r="55" spans="1:10" s="338" customFormat="1" ht="12">
      <c r="A55" s="303"/>
      <c r="B55" s="475" t="s">
        <v>582</v>
      </c>
      <c r="C55" s="476"/>
      <c r="D55" s="465">
        <f>SUM(D56:D62)</f>
        <v>7310626534</v>
      </c>
      <c r="E55" s="465">
        <f>SUM(E56:E62)</f>
        <v>429517722.12</v>
      </c>
      <c r="F55" s="473">
        <f>SUM(F56:F62)</f>
        <v>7740144256.12</v>
      </c>
      <c r="G55" s="474">
        <f>SUM(G56:G62)</f>
        <v>7737275765.7</v>
      </c>
      <c r="H55" s="474">
        <f>SUM(H56:H62)</f>
        <v>7735973757.92</v>
      </c>
      <c r="I55" s="461">
        <f t="shared" si="2"/>
        <v>2868490.4200000763</v>
      </c>
      <c r="J55" s="303"/>
    </row>
    <row r="56" spans="2:9" ht="12">
      <c r="B56" s="467" t="s">
        <v>645</v>
      </c>
      <c r="C56" s="468"/>
      <c r="D56" s="467">
        <f>-SCFG!D50</f>
        <v>0</v>
      </c>
      <c r="E56" s="467">
        <f>-SCFG!F50</f>
        <v>0</v>
      </c>
      <c r="F56" s="482">
        <f aca="true" t="shared" si="4" ref="F56:F62">+D56+E56</f>
        <v>0</v>
      </c>
      <c r="G56" s="483">
        <f>(SCFG!H50+SCFG!I50+SCFG!J50)</f>
        <v>0</v>
      </c>
      <c r="H56" s="483">
        <f>SCFG!J50</f>
        <v>0</v>
      </c>
      <c r="I56" s="462">
        <f t="shared" si="2"/>
        <v>0</v>
      </c>
    </row>
    <row r="57" spans="2:9" ht="12">
      <c r="B57" s="467" t="s">
        <v>646</v>
      </c>
      <c r="C57" s="468"/>
      <c r="D57" s="467">
        <f>-SCFG!D51</f>
        <v>0</v>
      </c>
      <c r="E57" s="467">
        <f>-SCFG!F51</f>
        <v>0</v>
      </c>
      <c r="F57" s="482">
        <f t="shared" si="4"/>
        <v>0</v>
      </c>
      <c r="G57" s="483">
        <f>(SCFG!H51+SCFG!I51+SCFG!J51)</f>
        <v>0</v>
      </c>
      <c r="H57" s="483">
        <f>SCFG!J51</f>
        <v>0</v>
      </c>
      <c r="I57" s="462">
        <f t="shared" si="2"/>
        <v>0</v>
      </c>
    </row>
    <row r="58" spans="2:9" ht="12">
      <c r="B58" s="467" t="s">
        <v>647</v>
      </c>
      <c r="C58" s="468"/>
      <c r="D58" s="467">
        <f>-SCFG!D52</f>
        <v>0</v>
      </c>
      <c r="E58" s="467">
        <f>-SCFG!F52</f>
        <v>0</v>
      </c>
      <c r="F58" s="482">
        <f t="shared" si="4"/>
        <v>0</v>
      </c>
      <c r="G58" s="483">
        <f>(SCFG!H52+SCFG!I52+SCFG!J52)</f>
        <v>0</v>
      </c>
      <c r="H58" s="483">
        <f>SCFG!J52</f>
        <v>0</v>
      </c>
      <c r="I58" s="462">
        <f t="shared" si="2"/>
        <v>0</v>
      </c>
    </row>
    <row r="59" spans="2:9" ht="12">
      <c r="B59" s="767" t="s">
        <v>648</v>
      </c>
      <c r="C59" s="768"/>
      <c r="D59" s="467">
        <f>-SCFG!D53</f>
        <v>0</v>
      </c>
      <c r="E59" s="467">
        <f>-SCFG!F53</f>
        <v>0</v>
      </c>
      <c r="F59" s="482">
        <f t="shared" si="4"/>
        <v>0</v>
      </c>
      <c r="G59" s="483">
        <f>(SCFG!H53+SCFG!I53+SCFG!J53)</f>
        <v>0</v>
      </c>
      <c r="H59" s="483">
        <f>SCFG!J53</f>
        <v>0</v>
      </c>
      <c r="I59" s="462">
        <f t="shared" si="2"/>
        <v>0</v>
      </c>
    </row>
    <row r="60" spans="2:9" ht="12">
      <c r="B60" s="463" t="s">
        <v>649</v>
      </c>
      <c r="C60" s="464"/>
      <c r="D60" s="467">
        <f>-SCFG!D54</f>
        <v>7310626534</v>
      </c>
      <c r="E60" s="467">
        <f>-SCFG!F54</f>
        <v>429517722.12</v>
      </c>
      <c r="F60" s="482">
        <f t="shared" si="4"/>
        <v>7740144256.12</v>
      </c>
      <c r="G60" s="483">
        <f>(SCFG!H54+SCFG!I54+SCFG!J54)</f>
        <v>7737275765.7</v>
      </c>
      <c r="H60" s="483">
        <f>SCFG!J54</f>
        <v>7735973757.92</v>
      </c>
      <c r="I60" s="462">
        <f t="shared" si="2"/>
        <v>2868490.4200000763</v>
      </c>
    </row>
    <row r="61" spans="2:9" ht="12">
      <c r="B61" s="463" t="s">
        <v>650</v>
      </c>
      <c r="C61" s="464"/>
      <c r="D61" s="467">
        <f>-SCFG!D55</f>
        <v>0</v>
      </c>
      <c r="E61" s="467">
        <f>-SCFG!F55</f>
        <v>0</v>
      </c>
      <c r="F61" s="482">
        <f t="shared" si="4"/>
        <v>0</v>
      </c>
      <c r="G61" s="483">
        <f>(SCFG!H55+SCFG!I55+SCFG!J55)</f>
        <v>0</v>
      </c>
      <c r="H61" s="483">
        <f>SCFG!J55</f>
        <v>0</v>
      </c>
      <c r="I61" s="462">
        <f t="shared" si="2"/>
        <v>0</v>
      </c>
    </row>
    <row r="62" spans="2:9" ht="12">
      <c r="B62" s="467" t="s">
        <v>609</v>
      </c>
      <c r="C62" s="468"/>
      <c r="D62" s="467">
        <f>-SCFG!D56</f>
        <v>0</v>
      </c>
      <c r="E62" s="467">
        <f>-SCFG!F56</f>
        <v>0</v>
      </c>
      <c r="F62" s="482">
        <f t="shared" si="4"/>
        <v>0</v>
      </c>
      <c r="G62" s="483">
        <f>(SCFG!H56+SCFG!I56+SCFG!J56)</f>
        <v>0</v>
      </c>
      <c r="H62" s="483">
        <f>SCFG!J56</f>
        <v>0</v>
      </c>
      <c r="I62" s="462">
        <f t="shared" si="2"/>
        <v>0</v>
      </c>
    </row>
    <row r="63" spans="1:10" s="338" customFormat="1" ht="12">
      <c r="A63" s="303"/>
      <c r="B63" s="769" t="s">
        <v>610</v>
      </c>
      <c r="C63" s="770"/>
      <c r="D63" s="465">
        <f>SUM(D64:D72)</f>
        <v>0</v>
      </c>
      <c r="E63" s="465">
        <f>SUM(E64:E72)</f>
        <v>0</v>
      </c>
      <c r="F63" s="473">
        <f>SUM(F64:F72)</f>
        <v>0</v>
      </c>
      <c r="G63" s="474">
        <f>SUM(G64:G72)</f>
        <v>0</v>
      </c>
      <c r="H63" s="474">
        <f>SUM(H64:H72)</f>
        <v>0</v>
      </c>
      <c r="I63" s="461">
        <f t="shared" si="2"/>
        <v>0</v>
      </c>
      <c r="J63" s="303"/>
    </row>
    <row r="64" spans="2:9" ht="12">
      <c r="B64" s="467" t="s">
        <v>611</v>
      </c>
      <c r="C64" s="468"/>
      <c r="D64" s="467">
        <f>-SCFG!D57</f>
        <v>0</v>
      </c>
      <c r="E64" s="467">
        <f>-SCFG!F57</f>
        <v>0</v>
      </c>
      <c r="F64" s="482">
        <f aca="true" t="shared" si="5" ref="F64:F72">+D64+E64</f>
        <v>0</v>
      </c>
      <c r="G64" s="483">
        <f>(SCFG!H57+SCFG!I57+SCFG!J57)</f>
        <v>0</v>
      </c>
      <c r="H64" s="483">
        <f>SCFG!J57</f>
        <v>0</v>
      </c>
      <c r="I64" s="462">
        <f t="shared" si="2"/>
        <v>0</v>
      </c>
    </row>
    <row r="65" spans="2:9" ht="12">
      <c r="B65" s="467" t="s">
        <v>590</v>
      </c>
      <c r="C65" s="468"/>
      <c r="D65" s="467">
        <f>-SCFG!D58</f>
        <v>0</v>
      </c>
      <c r="E65" s="467">
        <f>-SCFG!F58</f>
        <v>0</v>
      </c>
      <c r="F65" s="482">
        <f t="shared" si="5"/>
        <v>0</v>
      </c>
      <c r="G65" s="483">
        <f>(SCFG!H58+SCFG!I58+SCFG!J58)</f>
        <v>0</v>
      </c>
      <c r="H65" s="483">
        <f>SCFG!J58</f>
        <v>0</v>
      </c>
      <c r="I65" s="462">
        <f t="shared" si="2"/>
        <v>0</v>
      </c>
    </row>
    <row r="66" spans="2:9" ht="12">
      <c r="B66" s="467" t="s">
        <v>591</v>
      </c>
      <c r="C66" s="468"/>
      <c r="D66" s="467">
        <f>-SCFG!D59</f>
        <v>0</v>
      </c>
      <c r="E66" s="467">
        <f>-SCFG!F59</f>
        <v>0</v>
      </c>
      <c r="F66" s="482">
        <f t="shared" si="5"/>
        <v>0</v>
      </c>
      <c r="G66" s="483">
        <f>(SCFG!H59+SCFG!I59+SCFG!J59)</f>
        <v>0</v>
      </c>
      <c r="H66" s="483">
        <f>SCFG!J59</f>
        <v>0</v>
      </c>
      <c r="I66" s="462">
        <f t="shared" si="2"/>
        <v>0</v>
      </c>
    </row>
    <row r="67" spans="2:9" ht="12">
      <c r="B67" s="467" t="s">
        <v>592</v>
      </c>
      <c r="C67" s="468"/>
      <c r="D67" s="467">
        <f>-SCFG!D60</f>
        <v>0</v>
      </c>
      <c r="E67" s="467">
        <f>-SCFG!F60</f>
        <v>0</v>
      </c>
      <c r="F67" s="482">
        <f t="shared" si="5"/>
        <v>0</v>
      </c>
      <c r="G67" s="483">
        <f>(SCFG!H60+SCFG!I60+SCFG!J60)</f>
        <v>0</v>
      </c>
      <c r="H67" s="483">
        <f>SCFG!J60</f>
        <v>0</v>
      </c>
      <c r="I67" s="462">
        <f t="shared" si="2"/>
        <v>0</v>
      </c>
    </row>
    <row r="68" spans="2:9" ht="12">
      <c r="B68" s="467" t="s">
        <v>593</v>
      </c>
      <c r="C68" s="468"/>
      <c r="D68" s="467">
        <f>-SCFG!D61</f>
        <v>0</v>
      </c>
      <c r="E68" s="467">
        <f>-SCFG!F61</f>
        <v>0</v>
      </c>
      <c r="F68" s="482">
        <f t="shared" si="5"/>
        <v>0</v>
      </c>
      <c r="G68" s="483">
        <f>(SCFG!H61+SCFG!I61+SCFG!J61)</f>
        <v>0</v>
      </c>
      <c r="H68" s="483">
        <f>SCFG!J61</f>
        <v>0</v>
      </c>
      <c r="I68" s="462">
        <f t="shared" si="2"/>
        <v>0</v>
      </c>
    </row>
    <row r="69" spans="2:9" ht="12">
      <c r="B69" s="463" t="s">
        <v>594</v>
      </c>
      <c r="C69" s="464"/>
      <c r="D69" s="467">
        <f>-SCFG!D62</f>
        <v>0</v>
      </c>
      <c r="E69" s="467">
        <f>-SCFG!F62</f>
        <v>0</v>
      </c>
      <c r="F69" s="482">
        <f t="shared" si="5"/>
        <v>0</v>
      </c>
      <c r="G69" s="483">
        <f>(SCFG!H62+SCFG!I62+SCFG!J62)</f>
        <v>0</v>
      </c>
      <c r="H69" s="483">
        <f>SCFG!J62</f>
        <v>0</v>
      </c>
      <c r="I69" s="462">
        <f t="shared" si="2"/>
        <v>0</v>
      </c>
    </row>
    <row r="70" spans="2:9" ht="12">
      <c r="B70" s="463" t="s">
        <v>595</v>
      </c>
      <c r="C70" s="464"/>
      <c r="D70" s="467">
        <f>-SCFG!D63</f>
        <v>0</v>
      </c>
      <c r="E70" s="467">
        <f>-SCFG!F63</f>
        <v>0</v>
      </c>
      <c r="F70" s="482">
        <f t="shared" si="5"/>
        <v>0</v>
      </c>
      <c r="G70" s="483">
        <f>(SCFG!H63+SCFG!I63+SCFG!J63)</f>
        <v>0</v>
      </c>
      <c r="H70" s="483">
        <f>SCFG!J63</f>
        <v>0</v>
      </c>
      <c r="I70" s="462">
        <f t="shared" si="2"/>
        <v>0</v>
      </c>
    </row>
    <row r="71" spans="2:9" ht="12" customHeight="1">
      <c r="B71" s="463" t="s">
        <v>596</v>
      </c>
      <c r="C71" s="464"/>
      <c r="D71" s="467">
        <f>-SCFG!D64</f>
        <v>0</v>
      </c>
      <c r="E71" s="467">
        <f>-SCFG!F64</f>
        <v>0</v>
      </c>
      <c r="F71" s="482">
        <f t="shared" si="5"/>
        <v>0</v>
      </c>
      <c r="G71" s="483">
        <f>(SCFG!H64+SCFG!I64+SCFG!J64)</f>
        <v>0</v>
      </c>
      <c r="H71" s="483">
        <f>SCFG!J64</f>
        <v>0</v>
      </c>
      <c r="I71" s="462">
        <f t="shared" si="2"/>
        <v>0</v>
      </c>
    </row>
    <row r="72" spans="2:9" ht="12">
      <c r="B72" s="467" t="s">
        <v>597</v>
      </c>
      <c r="C72" s="468"/>
      <c r="D72" s="467">
        <f>-SCFG!D65</f>
        <v>0</v>
      </c>
      <c r="E72" s="467">
        <f>-SCFG!F65</f>
        <v>0</v>
      </c>
      <c r="F72" s="482">
        <f t="shared" si="5"/>
        <v>0</v>
      </c>
      <c r="G72" s="483">
        <f>(SCFG!H65+SCFG!I65+SCFG!J65)</f>
        <v>0</v>
      </c>
      <c r="H72" s="483">
        <f>SCFG!J65</f>
        <v>0</v>
      </c>
      <c r="I72" s="462">
        <f t="shared" si="2"/>
        <v>0</v>
      </c>
    </row>
    <row r="73" spans="1:10" s="338" customFormat="1" ht="12">
      <c r="A73" s="303"/>
      <c r="B73" s="465" t="s">
        <v>644</v>
      </c>
      <c r="C73" s="466"/>
      <c r="D73" s="469">
        <f>SUM(D74:D77)</f>
        <v>0</v>
      </c>
      <c r="E73" s="469">
        <f>SUM(E74:E77)</f>
        <v>0</v>
      </c>
      <c r="F73" s="470">
        <f>SUM(F74:F77)</f>
        <v>0</v>
      </c>
      <c r="G73" s="471">
        <f>SUM(G74:G77)</f>
        <v>0</v>
      </c>
      <c r="H73" s="471">
        <f>SUM(H74:H77)</f>
        <v>0</v>
      </c>
      <c r="I73" s="461">
        <f t="shared" si="2"/>
        <v>0</v>
      </c>
      <c r="J73" s="303"/>
    </row>
    <row r="74" spans="2:9" ht="12">
      <c r="B74" s="467" t="s">
        <v>612</v>
      </c>
      <c r="C74" s="468"/>
      <c r="D74" s="467">
        <f>-SCFG!D66</f>
        <v>0</v>
      </c>
      <c r="E74" s="467">
        <f>-SCFG!F66</f>
        <v>0</v>
      </c>
      <c r="F74" s="482">
        <f>+D74+E74</f>
        <v>0</v>
      </c>
      <c r="G74" s="483">
        <f>(SCFG!H66+SCFG!I66+SCFG!J66)</f>
        <v>0</v>
      </c>
      <c r="H74" s="483">
        <f>SCFG!J66</f>
        <v>0</v>
      </c>
      <c r="I74" s="462">
        <f t="shared" si="2"/>
        <v>0</v>
      </c>
    </row>
    <row r="75" spans="2:9" ht="12">
      <c r="B75" s="467" t="s">
        <v>661</v>
      </c>
      <c r="C75" s="468"/>
      <c r="D75" s="467">
        <f>-SCFG!D67</f>
        <v>0</v>
      </c>
      <c r="E75" s="467">
        <f>-SCFG!F67</f>
        <v>0</v>
      </c>
      <c r="F75" s="482">
        <f>+D75+E75</f>
        <v>0</v>
      </c>
      <c r="G75" s="483">
        <f>(SCFG!H67+SCFG!I67+SCFG!J67)</f>
        <v>0</v>
      </c>
      <c r="H75" s="483">
        <f>SCFG!J67</f>
        <v>0</v>
      </c>
      <c r="I75" s="462">
        <f t="shared" si="2"/>
        <v>0</v>
      </c>
    </row>
    <row r="76" spans="2:9" ht="12">
      <c r="B76" s="467" t="s">
        <v>598</v>
      </c>
      <c r="C76" s="468"/>
      <c r="D76" s="467">
        <f>-SCFG!D68</f>
        <v>0</v>
      </c>
      <c r="E76" s="467">
        <f>-SCFG!F68</f>
        <v>0</v>
      </c>
      <c r="F76" s="482">
        <f>+D76+E76</f>
        <v>0</v>
      </c>
      <c r="G76" s="483">
        <f>(SCFG!H68+SCFG!I68+SCFG!J68)</f>
        <v>0</v>
      </c>
      <c r="H76" s="483">
        <f>SCFG!J68</f>
        <v>0</v>
      </c>
      <c r="I76" s="462">
        <f t="shared" si="2"/>
        <v>0</v>
      </c>
    </row>
    <row r="77" spans="2:9" ht="12">
      <c r="B77" s="467" t="s">
        <v>599</v>
      </c>
      <c r="C77" s="468"/>
      <c r="D77" s="467">
        <f>-SCFG!D69</f>
        <v>0</v>
      </c>
      <c r="E77" s="467">
        <f>-SCFG!F69</f>
        <v>0</v>
      </c>
      <c r="F77" s="482">
        <f>+D77+E77</f>
        <v>0</v>
      </c>
      <c r="G77" s="483">
        <f>(SCFG!H69+SCFG!I69+SCFG!J69)</f>
        <v>0</v>
      </c>
      <c r="H77" s="483">
        <f>SCFG!J69</f>
        <v>0</v>
      </c>
      <c r="I77" s="462">
        <f t="shared" si="2"/>
        <v>0</v>
      </c>
    </row>
    <row r="78" spans="2:9" ht="12">
      <c r="B78" s="465" t="s">
        <v>567</v>
      </c>
      <c r="C78" s="466"/>
      <c r="D78" s="465">
        <f>+D12+D45</f>
        <v>7312626534</v>
      </c>
      <c r="E78" s="465">
        <f>+E12+E45</f>
        <v>432196369.45</v>
      </c>
      <c r="F78" s="473">
        <f>+F12+F45</f>
        <v>7744822903.45</v>
      </c>
      <c r="G78" s="474">
        <f>+G12+G45</f>
        <v>7741155917.04</v>
      </c>
      <c r="H78" s="474">
        <f>+H12+H45</f>
        <v>7739853909.26</v>
      </c>
      <c r="I78" s="461">
        <f t="shared" si="2"/>
        <v>3666986.4099998474</v>
      </c>
    </row>
    <row r="79" spans="1:10" s="207" customFormat="1" ht="12">
      <c r="A79" s="200"/>
      <c r="B79" s="477"/>
      <c r="C79" s="478"/>
      <c r="D79" s="479"/>
      <c r="E79" s="479"/>
      <c r="F79" s="480"/>
      <c r="G79" s="481"/>
      <c r="H79" s="481"/>
      <c r="I79" s="481"/>
      <c r="J79" s="200"/>
    </row>
    <row r="80" spans="2:10" ht="12" customHeight="1">
      <c r="B80" s="689"/>
      <c r="C80" s="689"/>
      <c r="D80" s="689"/>
      <c r="E80" s="689"/>
      <c r="F80" s="689"/>
      <c r="G80" s="689"/>
      <c r="H80" s="689"/>
      <c r="I80" s="468"/>
      <c r="J80" s="201"/>
    </row>
    <row r="81" spans="2:9" s="201" customFormat="1" ht="12">
      <c r="B81" s="689"/>
      <c r="C81" s="689"/>
      <c r="D81" s="689"/>
      <c r="E81" s="689"/>
      <c r="F81" s="689"/>
      <c r="G81" s="689"/>
      <c r="H81" s="689"/>
      <c r="I81" s="468"/>
    </row>
    <row r="82" spans="2:9" s="201" customFormat="1" ht="12">
      <c r="B82" s="689"/>
      <c r="C82" s="689"/>
      <c r="D82" s="689"/>
      <c r="E82" s="689"/>
      <c r="F82" s="689"/>
      <c r="G82" s="689"/>
      <c r="H82" s="689"/>
      <c r="I82" s="468"/>
    </row>
    <row r="83" spans="2:9" s="201" customFormat="1" ht="12">
      <c r="B83" s="197"/>
      <c r="C83" s="197"/>
      <c r="D83" s="197"/>
      <c r="E83" s="197"/>
      <c r="F83" s="197"/>
      <c r="G83" s="197"/>
      <c r="H83" s="197"/>
      <c r="I83" s="232"/>
    </row>
    <row r="84" spans="2:9" s="201" customFormat="1" ht="12">
      <c r="B84" s="568"/>
      <c r="C84" s="568"/>
      <c r="D84" s="568"/>
      <c r="E84" s="568"/>
      <c r="F84" s="568"/>
      <c r="G84" s="568"/>
      <c r="H84" s="568"/>
      <c r="I84" s="232"/>
    </row>
    <row r="85" spans="2:9" s="201" customFormat="1" ht="12">
      <c r="B85" s="232"/>
      <c r="C85" s="232"/>
      <c r="D85" s="232"/>
      <c r="E85" s="232"/>
      <c r="F85" s="232"/>
      <c r="G85" s="232"/>
      <c r="H85" s="232"/>
      <c r="I85" s="232"/>
    </row>
    <row r="86" spans="2:9" s="201" customFormat="1" ht="12">
      <c r="B86" s="246"/>
      <c r="C86" s="246"/>
      <c r="D86" s="246"/>
      <c r="E86" s="246"/>
      <c r="F86" s="246"/>
      <c r="G86" s="246"/>
      <c r="H86" s="246"/>
      <c r="I86" s="246"/>
    </row>
    <row r="87" spans="2:9" s="201" customFormat="1" ht="12">
      <c r="B87" s="203"/>
      <c r="C87" s="203"/>
      <c r="D87" s="203"/>
      <c r="E87" s="203"/>
      <c r="F87" s="203"/>
      <c r="G87" s="203"/>
      <c r="H87" s="203"/>
      <c r="I87" s="203"/>
    </row>
    <row r="88" spans="1:9" s="201" customFormat="1" ht="12">
      <c r="A88" s="235"/>
      <c r="B88" s="569"/>
      <c r="C88" s="569"/>
      <c r="D88" s="569"/>
      <c r="E88" s="569"/>
      <c r="F88" s="697"/>
      <c r="G88" s="697"/>
      <c r="H88" s="697"/>
      <c r="I88" s="203"/>
    </row>
    <row r="89" spans="1:9" s="201" customFormat="1" ht="12">
      <c r="A89" s="235"/>
      <c r="B89" s="569"/>
      <c r="C89" s="569"/>
      <c r="D89" s="569"/>
      <c r="E89" s="569"/>
      <c r="F89" s="697"/>
      <c r="G89" s="697"/>
      <c r="H89" s="697"/>
      <c r="I89" s="203"/>
    </row>
    <row r="90" s="201" customFormat="1" ht="12"/>
  </sheetData>
  <sheetProtection password="88C8" sheet="1" objects="1" scenarios="1" selectLockedCells="1"/>
  <mergeCells count="25">
    <mergeCell ref="B80:H80"/>
    <mergeCell ref="B59:C59"/>
    <mergeCell ref="B63:C63"/>
    <mergeCell ref="C8:H8"/>
    <mergeCell ref="B31:C31"/>
    <mergeCell ref="B41:C41"/>
    <mergeCell ref="B42:C42"/>
    <mergeCell ref="B49:C49"/>
    <mergeCell ref="B53:C53"/>
    <mergeCell ref="D10:H10"/>
    <mergeCell ref="I10:I11"/>
    <mergeCell ref="B13:C13"/>
    <mergeCell ref="B16:C16"/>
    <mergeCell ref="B18:C18"/>
    <mergeCell ref="B20:C20"/>
    <mergeCell ref="B82:H82"/>
    <mergeCell ref="B81:H81"/>
    <mergeCell ref="F88:H88"/>
    <mergeCell ref="F89:H89"/>
    <mergeCell ref="B2:I2"/>
    <mergeCell ref="B3:I3"/>
    <mergeCell ref="B4:I4"/>
    <mergeCell ref="B5:I5"/>
    <mergeCell ref="B6:I6"/>
    <mergeCell ref="B10:B11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57" r:id="rId2"/>
  <headerFooter>
    <oddFooter>&amp;C&amp;A&amp;RPágina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5"/>
  <sheetViews>
    <sheetView showGridLines="0" view="pageBreakPreview" zoomScaleSheetLayoutView="100" zoomScalePageLayoutView="0" workbookViewId="0" topLeftCell="A7">
      <selection activeCell="E12" sqref="E12"/>
    </sheetView>
  </sheetViews>
  <sheetFormatPr defaultColWidth="11.421875" defaultRowHeight="15"/>
  <cols>
    <col min="1" max="1" width="2.140625" style="3" customWidth="1"/>
    <col min="2" max="2" width="4.7109375" style="3" bestFit="1" customWidth="1"/>
    <col min="3" max="3" width="63.421875" style="3" customWidth="1"/>
    <col min="4" max="4" width="17.7109375" style="3" bestFit="1" customWidth="1"/>
    <col min="5" max="5" width="18.28125" style="3" customWidth="1"/>
    <col min="6" max="6" width="22.421875" style="3" customWidth="1"/>
    <col min="7" max="7" width="18.421875" style="3" customWidth="1"/>
    <col min="8" max="8" width="18.00390625" style="3" customWidth="1"/>
    <col min="9" max="9" width="17.421875" style="3" customWidth="1"/>
    <col min="10" max="10" width="17.7109375" style="3" bestFit="1" customWidth="1"/>
    <col min="11" max="11" width="2.140625" style="3" customWidth="1"/>
    <col min="12" max="16384" width="11.421875" style="3" customWidth="1"/>
  </cols>
  <sheetData>
    <row r="2" spans="3:10" s="2" customFormat="1" ht="12">
      <c r="C2" s="679" t="s">
        <v>378</v>
      </c>
      <c r="D2" s="679"/>
      <c r="E2" s="679"/>
      <c r="F2" s="679"/>
      <c r="G2" s="679"/>
      <c r="H2" s="679"/>
      <c r="I2" s="679"/>
      <c r="J2" s="280"/>
    </row>
    <row r="3" spans="3:9" s="2" customFormat="1" ht="12">
      <c r="C3" s="680" t="s">
        <v>367</v>
      </c>
      <c r="D3" s="680"/>
      <c r="E3" s="680"/>
      <c r="F3" s="680"/>
      <c r="G3" s="680"/>
      <c r="H3" s="680"/>
      <c r="I3" s="680"/>
    </row>
    <row r="4" spans="3:9" s="2" customFormat="1" ht="12">
      <c r="C4" s="680" t="str">
        <f>"Del 1 de enero al "&amp;TEXT(INDEX(Periodos,ENTE!D18,1),"dd")&amp;" de "&amp;TEXT(INDEX(Periodos,ENTE!D18,1),"mmmm")&amp;" de "&amp;TEXT(INDEX(Periodos,ENTE!D18,1),"aaaa")&amp;""</f>
        <v>Del 1 de enero al 31 de diciembre de 2018</v>
      </c>
      <c r="D4" s="680"/>
      <c r="E4" s="680"/>
      <c r="F4" s="680"/>
      <c r="G4" s="680"/>
      <c r="H4" s="680"/>
      <c r="I4" s="680"/>
    </row>
    <row r="5" spans="3:9" s="2" customFormat="1" ht="12">
      <c r="C5" s="773" t="s">
        <v>91</v>
      </c>
      <c r="D5" s="773"/>
      <c r="E5" s="773"/>
      <c r="F5" s="773"/>
      <c r="G5" s="773"/>
      <c r="H5" s="773"/>
      <c r="I5" s="773"/>
    </row>
    <row r="6" spans="2:10" s="2" customFormat="1" ht="12">
      <c r="B6" s="4" t="s">
        <v>4</v>
      </c>
      <c r="C6" s="681" t="str">
        <f>ENTE!D8</f>
        <v>UNIDAD DE SERVICIOS PARA LA EDUCACION BASICA EN EL ESTADO DE QUERETARO</v>
      </c>
      <c r="D6" s="681"/>
      <c r="E6" s="681"/>
      <c r="F6" s="681"/>
      <c r="G6" s="681"/>
      <c r="H6" s="681"/>
      <c r="I6" s="681"/>
      <c r="J6" s="681"/>
    </row>
    <row r="7" spans="3:8" s="2" customFormat="1" ht="12">
      <c r="C7" s="5"/>
      <c r="E7" s="6"/>
      <c r="F7" s="6"/>
      <c r="G7" s="6"/>
      <c r="H7" s="7"/>
    </row>
    <row r="8" spans="2:10" s="2" customFormat="1" ht="12">
      <c r="B8" s="678" t="s">
        <v>378</v>
      </c>
      <c r="C8" s="678"/>
      <c r="D8" s="678">
        <v>2018</v>
      </c>
      <c r="E8" s="678"/>
      <c r="F8" s="678"/>
      <c r="G8" s="678"/>
      <c r="H8" s="678"/>
      <c r="I8" s="678"/>
      <c r="J8" s="678"/>
    </row>
    <row r="9" spans="2:10" s="2" customFormat="1" ht="28.5" customHeight="1">
      <c r="B9" s="189" t="s">
        <v>359</v>
      </c>
      <c r="C9" s="189" t="s">
        <v>360</v>
      </c>
      <c r="D9" s="189" t="s">
        <v>369</v>
      </c>
      <c r="E9" s="189" t="s">
        <v>370</v>
      </c>
      <c r="F9" s="189" t="s">
        <v>371</v>
      </c>
      <c r="G9" s="189" t="s">
        <v>372</v>
      </c>
      <c r="H9" s="189" t="s">
        <v>373</v>
      </c>
      <c r="I9" s="189" t="s">
        <v>374</v>
      </c>
      <c r="J9" s="189" t="s">
        <v>375</v>
      </c>
    </row>
    <row r="10" spans="2:10" ht="12">
      <c r="B10" s="193" t="s">
        <v>38</v>
      </c>
      <c r="C10" s="194" t="s">
        <v>39</v>
      </c>
      <c r="D10" s="188"/>
      <c r="E10" s="188"/>
      <c r="F10" s="188"/>
      <c r="G10" s="188"/>
      <c r="H10" s="188"/>
      <c r="I10" s="188"/>
      <c r="J10" s="190"/>
    </row>
    <row r="11" spans="2:10" ht="13.5" customHeight="1">
      <c r="B11" s="193" t="s">
        <v>40</v>
      </c>
      <c r="C11" s="194" t="s">
        <v>41</v>
      </c>
      <c r="D11" s="188"/>
      <c r="E11" s="188"/>
      <c r="F11" s="188"/>
      <c r="G11" s="188"/>
      <c r="H11" s="188"/>
      <c r="I11" s="188"/>
      <c r="J11" s="190"/>
    </row>
    <row r="12" spans="2:10" ht="12">
      <c r="B12" s="193" t="s">
        <v>42</v>
      </c>
      <c r="C12" s="194" t="s">
        <v>43</v>
      </c>
      <c r="D12" s="188">
        <v>-7312626534</v>
      </c>
      <c r="E12" s="188">
        <v>3666986.41</v>
      </c>
      <c r="F12" s="188">
        <v>-432196369.45</v>
      </c>
      <c r="G12" s="188"/>
      <c r="H12" s="188"/>
      <c r="I12" s="188">
        <v>1302007.78</v>
      </c>
      <c r="J12" s="190">
        <v>7739853909.26</v>
      </c>
    </row>
    <row r="13" spans="2:10" ht="12">
      <c r="B13" s="193" t="s">
        <v>44</v>
      </c>
      <c r="C13" s="194" t="s">
        <v>45</v>
      </c>
      <c r="D13" s="188"/>
      <c r="E13" s="188"/>
      <c r="F13" s="188"/>
      <c r="G13" s="188"/>
      <c r="H13" s="188"/>
      <c r="I13" s="188"/>
      <c r="J13" s="190"/>
    </row>
    <row r="14" spans="2:10" ht="12">
      <c r="B14" s="193" t="s">
        <v>46</v>
      </c>
      <c r="C14" s="194" t="s">
        <v>47</v>
      </c>
      <c r="D14" s="188"/>
      <c r="E14" s="188"/>
      <c r="F14" s="188"/>
      <c r="G14" s="188"/>
      <c r="H14" s="188"/>
      <c r="I14" s="188"/>
      <c r="J14" s="190"/>
    </row>
    <row r="15" spans="2:10" ht="12">
      <c r="B15" s="193" t="s">
        <v>48</v>
      </c>
      <c r="C15" s="194" t="s">
        <v>49</v>
      </c>
      <c r="D15" s="188"/>
      <c r="E15" s="188"/>
      <c r="F15" s="188"/>
      <c r="G15" s="188"/>
      <c r="H15" s="188"/>
      <c r="I15" s="188"/>
      <c r="J15" s="190"/>
    </row>
    <row r="16" spans="2:10" ht="12">
      <c r="B16" s="193" t="s">
        <v>50</v>
      </c>
      <c r="C16" s="194" t="s">
        <v>51</v>
      </c>
      <c r="D16" s="188"/>
      <c r="E16" s="188"/>
      <c r="F16" s="188"/>
      <c r="G16" s="188"/>
      <c r="H16" s="188"/>
      <c r="I16" s="188"/>
      <c r="J16" s="190"/>
    </row>
    <row r="17" spans="2:10" ht="12">
      <c r="B17" s="193" t="s">
        <v>52</v>
      </c>
      <c r="C17" s="194" t="s">
        <v>53</v>
      </c>
      <c r="D17" s="188"/>
      <c r="E17" s="188"/>
      <c r="F17" s="188"/>
      <c r="G17" s="188"/>
      <c r="H17" s="188"/>
      <c r="I17" s="188"/>
      <c r="J17" s="190"/>
    </row>
    <row r="18" spans="2:10" ht="12">
      <c r="B18" s="193" t="s">
        <v>54</v>
      </c>
      <c r="C18" s="194" t="s">
        <v>55</v>
      </c>
      <c r="D18" s="188"/>
      <c r="E18" s="188"/>
      <c r="F18" s="188"/>
      <c r="G18" s="188"/>
      <c r="H18" s="188"/>
      <c r="I18" s="188"/>
      <c r="J18" s="190"/>
    </row>
    <row r="19" spans="2:10" ht="12">
      <c r="B19" s="193" t="s">
        <v>56</v>
      </c>
      <c r="C19" s="194" t="s">
        <v>57</v>
      </c>
      <c r="D19" s="188"/>
      <c r="E19" s="188"/>
      <c r="F19" s="188"/>
      <c r="G19" s="188"/>
      <c r="H19" s="188"/>
      <c r="I19" s="188"/>
      <c r="J19" s="190"/>
    </row>
    <row r="20" spans="2:10" ht="12">
      <c r="B20" s="193" t="s">
        <v>58</v>
      </c>
      <c r="C20" s="194" t="s">
        <v>59</v>
      </c>
      <c r="D20" s="188"/>
      <c r="E20" s="188"/>
      <c r="F20" s="188"/>
      <c r="G20" s="188"/>
      <c r="H20" s="188"/>
      <c r="I20" s="188"/>
      <c r="J20" s="190"/>
    </row>
    <row r="21" spans="2:10" ht="12">
      <c r="B21" s="193" t="s">
        <v>60</v>
      </c>
      <c r="C21" s="194" t="s">
        <v>61</v>
      </c>
      <c r="D21" s="188"/>
      <c r="E21" s="188"/>
      <c r="F21" s="188"/>
      <c r="G21" s="188"/>
      <c r="H21" s="188"/>
      <c r="I21" s="188"/>
      <c r="J21" s="190"/>
    </row>
    <row r="22" spans="2:10" ht="12">
      <c r="B22" s="193" t="s">
        <v>62</v>
      </c>
      <c r="C22" s="194" t="s">
        <v>63</v>
      </c>
      <c r="D22" s="188"/>
      <c r="E22" s="188"/>
      <c r="F22" s="188"/>
      <c r="G22" s="188"/>
      <c r="H22" s="188"/>
      <c r="I22" s="188"/>
      <c r="J22" s="190"/>
    </row>
    <row r="23" spans="2:10" ht="12">
      <c r="B23" s="193" t="s">
        <v>64</v>
      </c>
      <c r="C23" s="194" t="s">
        <v>65</v>
      </c>
      <c r="D23" s="188"/>
      <c r="E23" s="188"/>
      <c r="F23" s="188"/>
      <c r="G23" s="188"/>
      <c r="H23" s="188"/>
      <c r="I23" s="188"/>
      <c r="J23" s="190"/>
    </row>
    <row r="24" spans="2:10" ht="12">
      <c r="B24" s="193" t="s">
        <v>66</v>
      </c>
      <c r="C24" s="194" t="s">
        <v>67</v>
      </c>
      <c r="D24" s="188"/>
      <c r="E24" s="188"/>
      <c r="F24" s="188"/>
      <c r="G24" s="188"/>
      <c r="H24" s="188"/>
      <c r="I24" s="188"/>
      <c r="J24" s="190"/>
    </row>
    <row r="25" spans="2:10" ht="12">
      <c r="B25" s="193" t="s">
        <v>68</v>
      </c>
      <c r="C25" s="194" t="s">
        <v>69</v>
      </c>
      <c r="D25" s="188"/>
      <c r="E25" s="188"/>
      <c r="F25" s="188"/>
      <c r="G25" s="188"/>
      <c r="H25" s="188"/>
      <c r="I25" s="188"/>
      <c r="J25" s="190"/>
    </row>
    <row r="26" spans="2:10" ht="12">
      <c r="B26" s="193" t="s">
        <v>70</v>
      </c>
      <c r="C26" s="194" t="s">
        <v>71</v>
      </c>
      <c r="D26" s="188"/>
      <c r="E26" s="188"/>
      <c r="F26" s="188"/>
      <c r="G26" s="188"/>
      <c r="H26" s="188"/>
      <c r="I26" s="188"/>
      <c r="J26" s="190"/>
    </row>
    <row r="27" spans="2:10" ht="12">
      <c r="B27" s="193" t="s">
        <v>72</v>
      </c>
      <c r="C27" s="194" t="s">
        <v>73</v>
      </c>
      <c r="D27" s="188"/>
      <c r="E27" s="188"/>
      <c r="F27" s="188"/>
      <c r="G27" s="188"/>
      <c r="H27" s="188"/>
      <c r="I27" s="188"/>
      <c r="J27" s="190"/>
    </row>
    <row r="28" spans="2:10" ht="12">
      <c r="B28" s="193" t="s">
        <v>74</v>
      </c>
      <c r="C28" s="194" t="s">
        <v>75</v>
      </c>
      <c r="D28" s="188"/>
      <c r="E28" s="188"/>
      <c r="F28" s="188"/>
      <c r="G28" s="188"/>
      <c r="H28" s="188"/>
      <c r="I28" s="188"/>
      <c r="J28" s="190"/>
    </row>
    <row r="29" spans="2:10" ht="12">
      <c r="B29" s="193" t="s">
        <v>76</v>
      </c>
      <c r="C29" s="194" t="s">
        <v>77</v>
      </c>
      <c r="D29" s="188"/>
      <c r="E29" s="188"/>
      <c r="F29" s="188"/>
      <c r="G29" s="188"/>
      <c r="H29" s="188"/>
      <c r="I29" s="188"/>
      <c r="J29" s="190"/>
    </row>
    <row r="30" spans="2:10" ht="12">
      <c r="B30" s="193" t="s">
        <v>78</v>
      </c>
      <c r="C30" s="194" t="s">
        <v>79</v>
      </c>
      <c r="D30" s="188"/>
      <c r="E30" s="188"/>
      <c r="F30" s="188"/>
      <c r="G30" s="188"/>
      <c r="H30" s="188"/>
      <c r="I30" s="188"/>
      <c r="J30" s="190"/>
    </row>
    <row r="31" spans="2:10" ht="12">
      <c r="B31" s="193" t="s">
        <v>80</v>
      </c>
      <c r="C31" s="194" t="s">
        <v>81</v>
      </c>
      <c r="D31" s="188"/>
      <c r="E31" s="188"/>
      <c r="F31" s="188"/>
      <c r="G31" s="188"/>
      <c r="H31" s="188"/>
      <c r="I31" s="188"/>
      <c r="J31" s="190"/>
    </row>
    <row r="32" spans="2:10" ht="12">
      <c r="B32" s="195" t="s">
        <v>82</v>
      </c>
      <c r="C32" s="17" t="s">
        <v>83</v>
      </c>
      <c r="D32" s="191"/>
      <c r="E32" s="191"/>
      <c r="F32" s="191"/>
      <c r="G32" s="191"/>
      <c r="H32" s="191"/>
      <c r="I32" s="191"/>
      <c r="J32" s="192"/>
    </row>
    <row r="33" spans="4:10" ht="12">
      <c r="D33" s="10">
        <f>SUM(D10:D32)</f>
        <v>-7312626534</v>
      </c>
      <c r="E33" s="10">
        <f aca="true" t="shared" si="0" ref="E33:J33">SUM(E10:E32)</f>
        <v>3666986.41</v>
      </c>
      <c r="F33" s="10">
        <f t="shared" si="0"/>
        <v>-432196369.45</v>
      </c>
      <c r="G33" s="10">
        <f t="shared" si="0"/>
        <v>0</v>
      </c>
      <c r="H33" s="10">
        <f t="shared" si="0"/>
        <v>0</v>
      </c>
      <c r="I33" s="10">
        <f t="shared" si="0"/>
        <v>1302007.78</v>
      </c>
      <c r="J33" s="10">
        <f t="shared" si="0"/>
        <v>7739853909.26</v>
      </c>
    </row>
    <row r="34" spans="4:10" ht="12">
      <c r="D34" s="8"/>
      <c r="E34" s="8"/>
      <c r="F34" s="8"/>
      <c r="G34" s="8"/>
      <c r="H34" s="8"/>
      <c r="I34" s="8"/>
      <c r="J34" s="8"/>
    </row>
    <row r="35" spans="4:10" ht="12">
      <c r="D35" s="11" t="str">
        <f>IF(SUM(D33:J33)=0," ","ERROR EN LA SUMATORIA DE LOS SALDOS, LA SUMA DE TODAS LAS COLUMNAS DEBE SER CERO, HAY UN DESCUADRE POR: "&amp;SUM(D33:J33))</f>
        <v> </v>
      </c>
      <c r="E35" s="8"/>
      <c r="F35" s="8"/>
      <c r="G35" s="8"/>
      <c r="H35" s="8"/>
      <c r="I35" s="8"/>
      <c r="J35" s="8"/>
    </row>
  </sheetData>
  <sheetProtection password="88C8" sheet="1" objects="1" scenarios="1" selectLockedCells="1"/>
  <mergeCells count="7">
    <mergeCell ref="C3:I3"/>
    <mergeCell ref="C2:I2"/>
    <mergeCell ref="B8:C8"/>
    <mergeCell ref="D8:J8"/>
    <mergeCell ref="C6:J6"/>
    <mergeCell ref="C5:I5"/>
    <mergeCell ref="C4:I4"/>
  </mergeCells>
  <printOptions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portrait" scale="44" r:id="rId1"/>
  <headerFooter>
    <oddFooter>&amp;L&amp;NBorrador&amp;C&amp;A&amp;NPágina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8"/>
  <sheetViews>
    <sheetView showGridLines="0" view="pageBreakPreview" zoomScale="98" zoomScaleSheetLayoutView="98" zoomScalePageLayoutView="0" workbookViewId="0" topLeftCell="A10">
      <selection activeCell="B2" sqref="B2:J2"/>
    </sheetView>
  </sheetViews>
  <sheetFormatPr defaultColWidth="11.421875" defaultRowHeight="15"/>
  <cols>
    <col min="1" max="1" width="2.140625" style="21" customWidth="1"/>
    <col min="2" max="2" width="4.8515625" style="3" customWidth="1"/>
    <col min="3" max="3" width="3.7109375" style="3" customWidth="1"/>
    <col min="4" max="4" width="65.7109375" style="3" customWidth="1"/>
    <col min="5" max="10" width="18.57421875" style="3" customWidth="1"/>
    <col min="11" max="11" width="3.140625" style="21" customWidth="1"/>
    <col min="12" max="16384" width="11.421875" style="3" customWidth="1"/>
  </cols>
  <sheetData>
    <row r="1" s="21" customFormat="1" ht="6.75" customHeight="1"/>
    <row r="2" spans="2:10" ht="12" customHeight="1">
      <c r="B2" s="679"/>
      <c r="C2" s="679"/>
      <c r="D2" s="679"/>
      <c r="E2" s="679"/>
      <c r="F2" s="679"/>
      <c r="G2" s="679"/>
      <c r="H2" s="679"/>
      <c r="I2" s="679"/>
      <c r="J2" s="679"/>
    </row>
    <row r="3" spans="2:10" ht="12" customHeight="1">
      <c r="B3" s="693" t="s">
        <v>309</v>
      </c>
      <c r="C3" s="693"/>
      <c r="D3" s="693"/>
      <c r="E3" s="693"/>
      <c r="F3" s="693"/>
      <c r="G3" s="693"/>
      <c r="H3" s="693"/>
      <c r="I3" s="693"/>
      <c r="J3" s="693"/>
    </row>
    <row r="4" spans="2:10" ht="12" customHeight="1">
      <c r="B4" s="693" t="str">
        <f>"Del 1 de enero al "&amp;TEXT(INDEX(Periodos,ENTE!D18,1),"dd")&amp;" de "&amp;TEXT(INDEX(Periodos,ENTE!D18,1),"mmmm")&amp;" de "&amp;TEXT(INDEX(Periodos,ENTE!D18,1),"aaaa")&amp;""</f>
        <v>Del 1 de enero al 31 de diciembre de 2018</v>
      </c>
      <c r="C4" s="693"/>
      <c r="D4" s="693"/>
      <c r="E4" s="693"/>
      <c r="F4" s="693"/>
      <c r="G4" s="693"/>
      <c r="H4" s="693"/>
      <c r="I4" s="693"/>
      <c r="J4" s="693"/>
    </row>
    <row r="5" spans="2:10" ht="12" customHeight="1">
      <c r="B5" s="693" t="s">
        <v>91</v>
      </c>
      <c r="C5" s="693"/>
      <c r="D5" s="693"/>
      <c r="E5" s="693"/>
      <c r="F5" s="693"/>
      <c r="G5" s="693"/>
      <c r="H5" s="693"/>
      <c r="I5" s="693"/>
      <c r="J5" s="693"/>
    </row>
    <row r="6" spans="2:10" ht="12" customHeight="1">
      <c r="B6" s="331"/>
      <c r="C6" s="331"/>
      <c r="D6" s="331"/>
      <c r="E6" s="331"/>
      <c r="F6" s="331"/>
      <c r="G6" s="331"/>
      <c r="H6" s="331"/>
      <c r="I6" s="331"/>
      <c r="J6" s="331"/>
    </row>
    <row r="7" spans="2:10" ht="12" customHeight="1">
      <c r="B7" s="178" t="s">
        <v>4</v>
      </c>
      <c r="C7" s="681" t="str">
        <f>ENTE!D8</f>
        <v>UNIDAD DE SERVICIOS PARA LA EDUCACION BASICA EN EL ESTADO DE QUERETARO</v>
      </c>
      <c r="D7" s="681"/>
      <c r="E7" s="681"/>
      <c r="F7" s="681"/>
      <c r="G7" s="681"/>
      <c r="H7" s="681"/>
      <c r="I7" s="681"/>
      <c r="J7" s="681"/>
    </row>
    <row r="8" spans="2:10" s="2" customFormat="1" ht="12" customHeight="1">
      <c r="B8" s="162"/>
      <c r="C8" s="162"/>
      <c r="D8" s="162"/>
      <c r="E8" s="162"/>
      <c r="F8" s="162"/>
      <c r="G8" s="162"/>
      <c r="H8" s="162"/>
      <c r="I8" s="162"/>
      <c r="J8" s="162"/>
    </row>
    <row r="9" spans="2:10" ht="12" customHeight="1">
      <c r="B9" s="722" t="s">
        <v>92</v>
      </c>
      <c r="C9" s="779"/>
      <c r="D9" s="723"/>
      <c r="E9" s="728" t="s">
        <v>492</v>
      </c>
      <c r="F9" s="728"/>
      <c r="G9" s="728"/>
      <c r="H9" s="728"/>
      <c r="I9" s="728"/>
      <c r="J9" s="728" t="s">
        <v>635</v>
      </c>
    </row>
    <row r="10" spans="2:10" ht="12" customHeight="1">
      <c r="B10" s="724"/>
      <c r="C10" s="780"/>
      <c r="D10" s="725"/>
      <c r="E10" s="335" t="s">
        <v>242</v>
      </c>
      <c r="F10" s="335" t="s">
        <v>243</v>
      </c>
      <c r="G10" s="335" t="s">
        <v>219</v>
      </c>
      <c r="H10" s="335" t="s">
        <v>220</v>
      </c>
      <c r="I10" s="335" t="s">
        <v>244</v>
      </c>
      <c r="J10" s="728"/>
    </row>
    <row r="11" spans="2:10" ht="12" customHeight="1">
      <c r="B11" s="726"/>
      <c r="C11" s="781"/>
      <c r="D11" s="727"/>
      <c r="E11" s="335">
        <v>1</v>
      </c>
      <c r="F11" s="335">
        <v>2</v>
      </c>
      <c r="G11" s="335" t="s">
        <v>245</v>
      </c>
      <c r="H11" s="335">
        <v>4</v>
      </c>
      <c r="I11" s="335">
        <v>5</v>
      </c>
      <c r="J11" s="335" t="s">
        <v>246</v>
      </c>
    </row>
    <row r="12" spans="1:11" s="1" customFormat="1" ht="15" customHeight="1">
      <c r="A12" s="124"/>
      <c r="B12" s="774" t="s">
        <v>310</v>
      </c>
      <c r="C12" s="775"/>
      <c r="D12" s="776"/>
      <c r="E12" s="484"/>
      <c r="F12" s="485"/>
      <c r="G12" s="485"/>
      <c r="H12" s="485"/>
      <c r="I12" s="485"/>
      <c r="J12" s="485"/>
      <c r="K12" s="124"/>
    </row>
    <row r="13" spans="1:11" s="1" customFormat="1" ht="12">
      <c r="A13" s="124"/>
      <c r="B13" s="140"/>
      <c r="C13" s="782" t="s">
        <v>311</v>
      </c>
      <c r="D13" s="783"/>
      <c r="E13" s="337">
        <f>+E14+E15</f>
        <v>0</v>
      </c>
      <c r="F13" s="337">
        <f>+F14+F15</f>
        <v>0</v>
      </c>
      <c r="G13" s="337">
        <f>+E13+F13</f>
        <v>0</v>
      </c>
      <c r="H13" s="337">
        <f>+H14+H15</f>
        <v>0</v>
      </c>
      <c r="I13" s="337">
        <f>+I14+I15</f>
        <v>0</v>
      </c>
      <c r="J13" s="337">
        <f>+G13-H13</f>
        <v>0</v>
      </c>
      <c r="K13" s="124"/>
    </row>
    <row r="14" spans="2:10" ht="12">
      <c r="B14" s="128"/>
      <c r="C14" s="163"/>
      <c r="D14" s="326" t="s">
        <v>39</v>
      </c>
      <c r="E14" s="105">
        <f>-SCP!D10</f>
        <v>0</v>
      </c>
      <c r="F14" s="105">
        <f>-SCP!F10</f>
        <v>0</v>
      </c>
      <c r="G14" s="105">
        <f>+E14+F14</f>
        <v>0</v>
      </c>
      <c r="H14" s="105">
        <f>SCP!H10+SCP!I10+SCP!J10</f>
        <v>0</v>
      </c>
      <c r="I14" s="105">
        <f>SCP!J10</f>
        <v>0</v>
      </c>
      <c r="J14" s="105">
        <f aca="true" t="shared" si="0" ref="J14:J41">+G14-H14</f>
        <v>0</v>
      </c>
    </row>
    <row r="15" spans="2:10" ht="12">
      <c r="B15" s="128"/>
      <c r="C15" s="163"/>
      <c r="D15" s="326" t="s">
        <v>41</v>
      </c>
      <c r="E15" s="105">
        <f>-SCP!D11</f>
        <v>0</v>
      </c>
      <c r="F15" s="105">
        <f>-SCP!F11</f>
        <v>0</v>
      </c>
      <c r="G15" s="105">
        <f>+E15+F15</f>
        <v>0</v>
      </c>
      <c r="H15" s="105">
        <f>SCP!H11+SCP!I11+SCP!J11</f>
        <v>0</v>
      </c>
      <c r="I15" s="105">
        <f>SCP!J11</f>
        <v>0</v>
      </c>
      <c r="J15" s="105">
        <f t="shared" si="0"/>
        <v>0</v>
      </c>
    </row>
    <row r="16" spans="1:11" s="1" customFormat="1" ht="12">
      <c r="A16" s="124"/>
      <c r="B16" s="140"/>
      <c r="C16" s="782" t="s">
        <v>312</v>
      </c>
      <c r="D16" s="783"/>
      <c r="E16" s="337">
        <f>SUM(E17:E24)</f>
        <v>7312626534</v>
      </c>
      <c r="F16" s="337">
        <f>SUM(F17:F24)</f>
        <v>432196369.45</v>
      </c>
      <c r="G16" s="337">
        <f>+E16+F16</f>
        <v>7744822903.45</v>
      </c>
      <c r="H16" s="337">
        <f>SUM(H17:H24)</f>
        <v>7741155917.04</v>
      </c>
      <c r="I16" s="337">
        <f>SUM(I17:I24)</f>
        <v>7739853909.26</v>
      </c>
      <c r="J16" s="337">
        <f t="shared" si="0"/>
        <v>3666986.4099998474</v>
      </c>
      <c r="K16" s="124"/>
    </row>
    <row r="17" spans="2:10" ht="12">
      <c r="B17" s="128"/>
      <c r="C17" s="163"/>
      <c r="D17" s="326" t="s">
        <v>43</v>
      </c>
      <c r="E17" s="105">
        <f>-SCP!D12</f>
        <v>7312626534</v>
      </c>
      <c r="F17" s="105">
        <f>-SCP!F12</f>
        <v>432196369.45</v>
      </c>
      <c r="G17" s="105">
        <f>+E17+F17</f>
        <v>7744822903.45</v>
      </c>
      <c r="H17" s="105">
        <f>SCP!H12+SCP!I12+SCP!J12</f>
        <v>7741155917.04</v>
      </c>
      <c r="I17" s="105">
        <f>SCP!J12</f>
        <v>7739853909.26</v>
      </c>
      <c r="J17" s="105">
        <f t="shared" si="0"/>
        <v>3666986.4099998474</v>
      </c>
    </row>
    <row r="18" spans="2:10" ht="12">
      <c r="B18" s="128"/>
      <c r="C18" s="163"/>
      <c r="D18" s="326" t="s">
        <v>45</v>
      </c>
      <c r="E18" s="105">
        <f>-SCP!D13</f>
        <v>0</v>
      </c>
      <c r="F18" s="105">
        <f>-SCP!F13</f>
        <v>0</v>
      </c>
      <c r="G18" s="105">
        <f aca="true" t="shared" si="1" ref="G18:G41">+E18+F18</f>
        <v>0</v>
      </c>
      <c r="H18" s="105">
        <f>SCP!H13+SCP!I13+SCP!J13</f>
        <v>0</v>
      </c>
      <c r="I18" s="105">
        <f>SCP!J13</f>
        <v>0</v>
      </c>
      <c r="J18" s="105">
        <f t="shared" si="0"/>
        <v>0</v>
      </c>
    </row>
    <row r="19" spans="2:10" ht="12">
      <c r="B19" s="128"/>
      <c r="C19" s="163"/>
      <c r="D19" s="326" t="s">
        <v>47</v>
      </c>
      <c r="E19" s="105">
        <f>-SCP!D14</f>
        <v>0</v>
      </c>
      <c r="F19" s="105">
        <f>-SCP!F14</f>
        <v>0</v>
      </c>
      <c r="G19" s="105">
        <f t="shared" si="1"/>
        <v>0</v>
      </c>
      <c r="H19" s="105">
        <f>SCP!H14+SCP!I14+SCP!J14</f>
        <v>0</v>
      </c>
      <c r="I19" s="105">
        <f>SCP!J14</f>
        <v>0</v>
      </c>
      <c r="J19" s="105">
        <f t="shared" si="0"/>
        <v>0</v>
      </c>
    </row>
    <row r="20" spans="2:10" ht="12">
      <c r="B20" s="128"/>
      <c r="C20" s="163"/>
      <c r="D20" s="326" t="s">
        <v>49</v>
      </c>
      <c r="E20" s="105">
        <f>-SCP!D15</f>
        <v>0</v>
      </c>
      <c r="F20" s="105">
        <f>-SCP!F15</f>
        <v>0</v>
      </c>
      <c r="G20" s="105">
        <f t="shared" si="1"/>
        <v>0</v>
      </c>
      <c r="H20" s="105">
        <f>SCP!H15+SCP!I15+SCP!J15</f>
        <v>0</v>
      </c>
      <c r="I20" s="105">
        <f>SCP!J15</f>
        <v>0</v>
      </c>
      <c r="J20" s="105">
        <f t="shared" si="0"/>
        <v>0</v>
      </c>
    </row>
    <row r="21" spans="2:10" ht="12">
      <c r="B21" s="128"/>
      <c r="C21" s="163"/>
      <c r="D21" s="326" t="s">
        <v>51</v>
      </c>
      <c r="E21" s="105">
        <f>-SCP!D16</f>
        <v>0</v>
      </c>
      <c r="F21" s="105">
        <f>-SCP!F16</f>
        <v>0</v>
      </c>
      <c r="G21" s="105">
        <f t="shared" si="1"/>
        <v>0</v>
      </c>
      <c r="H21" s="105">
        <f>SCP!H16+SCP!I16+SCP!J16</f>
        <v>0</v>
      </c>
      <c r="I21" s="105">
        <f>SCP!J16</f>
        <v>0</v>
      </c>
      <c r="J21" s="105">
        <f t="shared" si="0"/>
        <v>0</v>
      </c>
    </row>
    <row r="22" spans="2:10" ht="12">
      <c r="B22" s="128"/>
      <c r="C22" s="163"/>
      <c r="D22" s="326" t="s">
        <v>53</v>
      </c>
      <c r="E22" s="105">
        <f>-SCP!D17</f>
        <v>0</v>
      </c>
      <c r="F22" s="105">
        <f>-SCP!F17</f>
        <v>0</v>
      </c>
      <c r="G22" s="105">
        <f t="shared" si="1"/>
        <v>0</v>
      </c>
      <c r="H22" s="105">
        <f>SCP!H17+SCP!I17+SCP!J17</f>
        <v>0</v>
      </c>
      <c r="I22" s="105">
        <f>SCP!J17</f>
        <v>0</v>
      </c>
      <c r="J22" s="105">
        <f t="shared" si="0"/>
        <v>0</v>
      </c>
    </row>
    <row r="23" spans="2:10" ht="12">
      <c r="B23" s="128"/>
      <c r="C23" s="163"/>
      <c r="D23" s="326" t="s">
        <v>55</v>
      </c>
      <c r="E23" s="105">
        <f>-SCP!D18</f>
        <v>0</v>
      </c>
      <c r="F23" s="105">
        <f>-SCP!F18</f>
        <v>0</v>
      </c>
      <c r="G23" s="105">
        <f t="shared" si="1"/>
        <v>0</v>
      </c>
      <c r="H23" s="105">
        <f>SCP!H18+SCP!I18+SCP!J18</f>
        <v>0</v>
      </c>
      <c r="I23" s="105">
        <f>SCP!J18</f>
        <v>0</v>
      </c>
      <c r="J23" s="105">
        <f t="shared" si="0"/>
        <v>0</v>
      </c>
    </row>
    <row r="24" spans="2:10" ht="12">
      <c r="B24" s="128"/>
      <c r="C24" s="163"/>
      <c r="D24" s="326" t="s">
        <v>57</v>
      </c>
      <c r="E24" s="105">
        <f>-SCP!D19</f>
        <v>0</v>
      </c>
      <c r="F24" s="105">
        <f>-SCP!F19</f>
        <v>0</v>
      </c>
      <c r="G24" s="105">
        <f t="shared" si="1"/>
        <v>0</v>
      </c>
      <c r="H24" s="105">
        <f>SCP!H19+SCP!I19+SCP!J19</f>
        <v>0</v>
      </c>
      <c r="I24" s="105">
        <f>SCP!J19</f>
        <v>0</v>
      </c>
      <c r="J24" s="105">
        <f t="shared" si="0"/>
        <v>0</v>
      </c>
    </row>
    <row r="25" spans="1:11" s="1" customFormat="1" ht="12">
      <c r="A25" s="124"/>
      <c r="B25" s="140"/>
      <c r="C25" s="782" t="s">
        <v>313</v>
      </c>
      <c r="D25" s="783"/>
      <c r="E25" s="337">
        <f>SUM(E26:E28)</f>
        <v>0</v>
      </c>
      <c r="F25" s="337">
        <f>SUM(F26:F28)</f>
        <v>0</v>
      </c>
      <c r="G25" s="337">
        <f t="shared" si="1"/>
        <v>0</v>
      </c>
      <c r="H25" s="337">
        <f>SUM(H26:H28)</f>
        <v>0</v>
      </c>
      <c r="I25" s="337">
        <f>SUM(I26:I28)</f>
        <v>0</v>
      </c>
      <c r="J25" s="337">
        <f t="shared" si="0"/>
        <v>0</v>
      </c>
      <c r="K25" s="124"/>
    </row>
    <row r="26" spans="2:10" ht="12">
      <c r="B26" s="128"/>
      <c r="C26" s="163"/>
      <c r="D26" s="326" t="s">
        <v>59</v>
      </c>
      <c r="E26" s="105">
        <f>-SCP!D20</f>
        <v>0</v>
      </c>
      <c r="F26" s="105">
        <f>-SCP!F20</f>
        <v>0</v>
      </c>
      <c r="G26" s="105">
        <f t="shared" si="1"/>
        <v>0</v>
      </c>
      <c r="H26" s="105">
        <f>SCP!H20+SCP!I20+SCP!J20</f>
        <v>0</v>
      </c>
      <c r="I26" s="105">
        <f>SCP!J20</f>
        <v>0</v>
      </c>
      <c r="J26" s="105">
        <f t="shared" si="0"/>
        <v>0</v>
      </c>
    </row>
    <row r="27" spans="2:10" ht="12">
      <c r="B27" s="128"/>
      <c r="C27" s="163"/>
      <c r="D27" s="326" t="s">
        <v>61</v>
      </c>
      <c r="E27" s="105">
        <f>-SCP!D21</f>
        <v>0</v>
      </c>
      <c r="F27" s="105">
        <f>-SCP!F21</f>
        <v>0</v>
      </c>
      <c r="G27" s="105">
        <f t="shared" si="1"/>
        <v>0</v>
      </c>
      <c r="H27" s="105">
        <f>SCP!H21+SCP!I21+SCP!J21</f>
        <v>0</v>
      </c>
      <c r="I27" s="105">
        <f>SCP!J21</f>
        <v>0</v>
      </c>
      <c r="J27" s="105">
        <f t="shared" si="0"/>
        <v>0</v>
      </c>
    </row>
    <row r="28" spans="2:10" ht="12">
      <c r="B28" s="128"/>
      <c r="C28" s="163"/>
      <c r="D28" s="326" t="s">
        <v>63</v>
      </c>
      <c r="E28" s="105">
        <f>-SCP!D22</f>
        <v>0</v>
      </c>
      <c r="F28" s="105">
        <f>-SCP!F22</f>
        <v>0</v>
      </c>
      <c r="G28" s="105">
        <f t="shared" si="1"/>
        <v>0</v>
      </c>
      <c r="H28" s="105">
        <f>SCP!H22+SCP!I22+SCP!J22</f>
        <v>0</v>
      </c>
      <c r="I28" s="105">
        <f>SCP!J22</f>
        <v>0</v>
      </c>
      <c r="J28" s="105">
        <f t="shared" si="0"/>
        <v>0</v>
      </c>
    </row>
    <row r="29" spans="1:11" s="1" customFormat="1" ht="12">
      <c r="A29" s="124"/>
      <c r="B29" s="140"/>
      <c r="C29" s="782" t="s">
        <v>314</v>
      </c>
      <c r="D29" s="783"/>
      <c r="E29" s="337">
        <f>SUM(E30:E31)</f>
        <v>0</v>
      </c>
      <c r="F29" s="337">
        <f>SUM(F30:F31)</f>
        <v>0</v>
      </c>
      <c r="G29" s="337">
        <f t="shared" si="1"/>
        <v>0</v>
      </c>
      <c r="H29" s="337">
        <f>SUM(H30:H31)</f>
        <v>0</v>
      </c>
      <c r="I29" s="337">
        <f>SUM(I30:I31)</f>
        <v>0</v>
      </c>
      <c r="J29" s="337">
        <f t="shared" si="0"/>
        <v>0</v>
      </c>
      <c r="K29" s="124"/>
    </row>
    <row r="30" spans="2:10" ht="12">
      <c r="B30" s="128"/>
      <c r="C30" s="163"/>
      <c r="D30" s="326" t="s">
        <v>65</v>
      </c>
      <c r="E30" s="105">
        <f>-SCP!D23</f>
        <v>0</v>
      </c>
      <c r="F30" s="105">
        <f>-SCP!F23</f>
        <v>0</v>
      </c>
      <c r="G30" s="105">
        <f t="shared" si="1"/>
        <v>0</v>
      </c>
      <c r="H30" s="105">
        <f>SCP!H23+SCP!I23+SCP!J23</f>
        <v>0</v>
      </c>
      <c r="I30" s="105">
        <f>SCP!J23</f>
        <v>0</v>
      </c>
      <c r="J30" s="105">
        <f t="shared" si="0"/>
        <v>0</v>
      </c>
    </row>
    <row r="31" spans="2:10" ht="12">
      <c r="B31" s="128"/>
      <c r="C31" s="163"/>
      <c r="D31" s="326" t="s">
        <v>67</v>
      </c>
      <c r="E31" s="105">
        <f>-SCP!D24</f>
        <v>0</v>
      </c>
      <c r="F31" s="105">
        <f>-SCP!F24</f>
        <v>0</v>
      </c>
      <c r="G31" s="105">
        <f t="shared" si="1"/>
        <v>0</v>
      </c>
      <c r="H31" s="105">
        <f>SCP!H24+SCP!I24+SCP!J24</f>
        <v>0</v>
      </c>
      <c r="I31" s="105">
        <f>SCP!J24</f>
        <v>0</v>
      </c>
      <c r="J31" s="105">
        <f t="shared" si="0"/>
        <v>0</v>
      </c>
    </row>
    <row r="32" spans="1:11" s="1" customFormat="1" ht="12">
      <c r="A32" s="124"/>
      <c r="B32" s="140"/>
      <c r="C32" s="782" t="s">
        <v>315</v>
      </c>
      <c r="D32" s="783"/>
      <c r="E32" s="337">
        <f>SUM(E33:E36)</f>
        <v>0</v>
      </c>
      <c r="F32" s="337">
        <f>SUM(F33:F36)</f>
        <v>0</v>
      </c>
      <c r="G32" s="337">
        <f t="shared" si="1"/>
        <v>0</v>
      </c>
      <c r="H32" s="337">
        <f>SUM(H33:H36)</f>
        <v>0</v>
      </c>
      <c r="I32" s="337">
        <f>SUM(I33:I36)</f>
        <v>0</v>
      </c>
      <c r="J32" s="337">
        <f t="shared" si="0"/>
        <v>0</v>
      </c>
      <c r="K32" s="124"/>
    </row>
    <row r="33" spans="2:10" ht="12">
      <c r="B33" s="128"/>
      <c r="C33" s="163"/>
      <c r="D33" s="326" t="s">
        <v>69</v>
      </c>
      <c r="E33" s="105">
        <f>-SCP!D25</f>
        <v>0</v>
      </c>
      <c r="F33" s="105">
        <f>-SCP!F25</f>
        <v>0</v>
      </c>
      <c r="G33" s="105">
        <f t="shared" si="1"/>
        <v>0</v>
      </c>
      <c r="H33" s="105">
        <f>SCP!H25+SCP!I25+SCP!J25</f>
        <v>0</v>
      </c>
      <c r="I33" s="105">
        <f>SCP!J25</f>
        <v>0</v>
      </c>
      <c r="J33" s="105">
        <f t="shared" si="0"/>
        <v>0</v>
      </c>
    </row>
    <row r="34" spans="2:10" ht="12">
      <c r="B34" s="128"/>
      <c r="C34" s="163"/>
      <c r="D34" s="326" t="s">
        <v>71</v>
      </c>
      <c r="E34" s="105">
        <f>-SCP!D26</f>
        <v>0</v>
      </c>
      <c r="F34" s="105">
        <f>-SCP!F26</f>
        <v>0</v>
      </c>
      <c r="G34" s="105">
        <f t="shared" si="1"/>
        <v>0</v>
      </c>
      <c r="H34" s="105">
        <f>SCP!H26+SCP!I2++SCP!J26</f>
        <v>0</v>
      </c>
      <c r="I34" s="105">
        <f>SCP!J26</f>
        <v>0</v>
      </c>
      <c r="J34" s="105">
        <f t="shared" si="0"/>
        <v>0</v>
      </c>
    </row>
    <row r="35" spans="2:10" ht="12">
      <c r="B35" s="128"/>
      <c r="C35" s="163"/>
      <c r="D35" s="326" t="s">
        <v>73</v>
      </c>
      <c r="E35" s="105">
        <f>-SCP!D27</f>
        <v>0</v>
      </c>
      <c r="F35" s="105">
        <f>-SCP!F27</f>
        <v>0</v>
      </c>
      <c r="G35" s="105">
        <f t="shared" si="1"/>
        <v>0</v>
      </c>
      <c r="H35" s="105">
        <f>SCP!H27+SCP!I27+SCP!J27</f>
        <v>0</v>
      </c>
      <c r="I35" s="105">
        <f>SCP!J27</f>
        <v>0</v>
      </c>
      <c r="J35" s="105">
        <f t="shared" si="0"/>
        <v>0</v>
      </c>
    </row>
    <row r="36" spans="2:10" ht="12">
      <c r="B36" s="128"/>
      <c r="C36" s="163"/>
      <c r="D36" s="326" t="s">
        <v>75</v>
      </c>
      <c r="E36" s="105">
        <f>-SCP!D28</f>
        <v>0</v>
      </c>
      <c r="F36" s="105">
        <f>-SCP!F28</f>
        <v>0</v>
      </c>
      <c r="G36" s="105">
        <f t="shared" si="1"/>
        <v>0</v>
      </c>
      <c r="H36" s="105">
        <f>SCP!H28+SCP!I28+SCP!J28</f>
        <v>0</v>
      </c>
      <c r="I36" s="105">
        <f>SCP!J28</f>
        <v>0</v>
      </c>
      <c r="J36" s="105">
        <f t="shared" si="0"/>
        <v>0</v>
      </c>
    </row>
    <row r="37" spans="1:11" s="1" customFormat="1" ht="12">
      <c r="A37" s="124"/>
      <c r="B37" s="140"/>
      <c r="C37" s="782" t="s">
        <v>316</v>
      </c>
      <c r="D37" s="783"/>
      <c r="E37" s="337">
        <f>SUM(E38)</f>
        <v>0</v>
      </c>
      <c r="F37" s="337">
        <f>SUM(F38)</f>
        <v>0</v>
      </c>
      <c r="G37" s="337">
        <f t="shared" si="1"/>
        <v>0</v>
      </c>
      <c r="H37" s="337">
        <f>SUM(H38)</f>
        <v>0</v>
      </c>
      <c r="I37" s="337">
        <f>SUM(I38)</f>
        <v>0</v>
      </c>
      <c r="J37" s="337">
        <f t="shared" si="0"/>
        <v>0</v>
      </c>
      <c r="K37" s="124"/>
    </row>
    <row r="38" spans="2:10" ht="12">
      <c r="B38" s="128"/>
      <c r="C38" s="163"/>
      <c r="D38" s="326" t="s">
        <v>77</v>
      </c>
      <c r="E38" s="105">
        <f>-SCP!D29</f>
        <v>0</v>
      </c>
      <c r="F38" s="105">
        <f>-SCP!F29</f>
        <v>0</v>
      </c>
      <c r="G38" s="105">
        <f t="shared" si="1"/>
        <v>0</v>
      </c>
      <c r="H38" s="105">
        <f>SCP!H29+SCP!I29+SCP!J29</f>
        <v>0</v>
      </c>
      <c r="I38" s="105">
        <f>SCP!J29</f>
        <v>0</v>
      </c>
      <c r="J38" s="105">
        <f t="shared" si="0"/>
        <v>0</v>
      </c>
    </row>
    <row r="39" spans="1:11" s="1" customFormat="1" ht="15" customHeight="1">
      <c r="A39" s="124"/>
      <c r="B39" s="774" t="s">
        <v>79</v>
      </c>
      <c r="C39" s="775"/>
      <c r="D39" s="776"/>
      <c r="E39" s="337">
        <f>-SCP!D30</f>
        <v>0</v>
      </c>
      <c r="F39" s="337">
        <f>-SCP!F30</f>
        <v>0</v>
      </c>
      <c r="G39" s="337">
        <f t="shared" si="1"/>
        <v>0</v>
      </c>
      <c r="H39" s="337">
        <f>SCP!H30+SCP!I30+SCP!J30</f>
        <v>0</v>
      </c>
      <c r="I39" s="337">
        <f>SCP!J30</f>
        <v>0</v>
      </c>
      <c r="J39" s="337">
        <f t="shared" si="0"/>
        <v>0</v>
      </c>
      <c r="K39" s="124"/>
    </row>
    <row r="40" spans="1:11" s="1" customFormat="1" ht="15" customHeight="1">
      <c r="A40" s="124"/>
      <c r="B40" s="774" t="s">
        <v>81</v>
      </c>
      <c r="C40" s="775"/>
      <c r="D40" s="776"/>
      <c r="E40" s="337">
        <f>-SCP!D31</f>
        <v>0</v>
      </c>
      <c r="F40" s="337">
        <f>-SCP!F31</f>
        <v>0</v>
      </c>
      <c r="G40" s="337">
        <f t="shared" si="1"/>
        <v>0</v>
      </c>
      <c r="H40" s="337">
        <f>SCP!H31+SCP!I31+SCP!J31</f>
        <v>0</v>
      </c>
      <c r="I40" s="337">
        <f>SCP!J31</f>
        <v>0</v>
      </c>
      <c r="J40" s="337">
        <f t="shared" si="0"/>
        <v>0</v>
      </c>
      <c r="K40" s="124"/>
    </row>
    <row r="41" spans="1:11" s="1" customFormat="1" ht="15.75" customHeight="1">
      <c r="A41" s="124"/>
      <c r="B41" s="774" t="s">
        <v>83</v>
      </c>
      <c r="C41" s="775"/>
      <c r="D41" s="776"/>
      <c r="E41" s="337">
        <f>-SCP!D32</f>
        <v>0</v>
      </c>
      <c r="F41" s="337">
        <f>-SCP!F32</f>
        <v>0</v>
      </c>
      <c r="G41" s="337">
        <f t="shared" si="1"/>
        <v>0</v>
      </c>
      <c r="H41" s="337">
        <f>SCP!H32+SCP!I32+SCP!J32</f>
        <v>0</v>
      </c>
      <c r="I41" s="337">
        <f>SCP!J32</f>
        <v>0</v>
      </c>
      <c r="J41" s="337">
        <f t="shared" si="0"/>
        <v>0</v>
      </c>
      <c r="K41" s="124"/>
    </row>
    <row r="42" spans="2:10" ht="12">
      <c r="B42" s="164"/>
      <c r="C42" s="165"/>
      <c r="D42" s="166"/>
      <c r="E42" s="486"/>
      <c r="F42" s="487"/>
      <c r="G42" s="487"/>
      <c r="H42" s="487"/>
      <c r="I42" s="487"/>
      <c r="J42" s="487"/>
    </row>
    <row r="43" spans="1:11" s="1" customFormat="1" ht="12">
      <c r="A43" s="124"/>
      <c r="B43" s="147"/>
      <c r="C43" s="777" t="s">
        <v>247</v>
      </c>
      <c r="D43" s="778"/>
      <c r="E43" s="374">
        <f aca="true" t="shared" si="2" ref="E43:J43">+E13+E16+E25+E29+E32+E37+E39+E40+E41</f>
        <v>7312626534</v>
      </c>
      <c r="F43" s="374">
        <f t="shared" si="2"/>
        <v>432196369.45</v>
      </c>
      <c r="G43" s="374">
        <f t="shared" si="2"/>
        <v>7744822903.45</v>
      </c>
      <c r="H43" s="374">
        <f t="shared" si="2"/>
        <v>7741155917.04</v>
      </c>
      <c r="I43" s="374">
        <f t="shared" si="2"/>
        <v>7739853909.26</v>
      </c>
      <c r="J43" s="374">
        <f t="shared" si="2"/>
        <v>3666986.4099998474</v>
      </c>
      <c r="K43" s="124"/>
    </row>
    <row r="44" spans="2:10" ht="12">
      <c r="B44" s="689"/>
      <c r="C44" s="689"/>
      <c r="D44" s="689"/>
      <c r="E44" s="689"/>
      <c r="F44" s="689"/>
      <c r="G44" s="689"/>
      <c r="H44" s="689"/>
      <c r="I44" s="21"/>
      <c r="J44" s="21"/>
    </row>
    <row r="45" spans="2:10" ht="53.25" customHeight="1" hidden="1">
      <c r="B45" s="712"/>
      <c r="C45" s="713"/>
      <c r="D45" s="713"/>
      <c r="E45" s="713"/>
      <c r="F45" s="713"/>
      <c r="G45" s="713"/>
      <c r="H45" s="713"/>
      <c r="I45" s="713"/>
      <c r="J45" s="143"/>
    </row>
    <row r="46" spans="2:10" ht="12">
      <c r="B46" s="689"/>
      <c r="C46" s="689"/>
      <c r="D46" s="689"/>
      <c r="E46" s="689"/>
      <c r="F46" s="689"/>
      <c r="G46" s="689"/>
      <c r="H46" s="689"/>
      <c r="I46" s="70"/>
      <c r="J46" s="143"/>
    </row>
    <row r="47" spans="5:10" ht="12">
      <c r="E47" s="143"/>
      <c r="F47" s="143"/>
      <c r="G47" s="144"/>
      <c r="H47" s="143"/>
      <c r="I47" s="143"/>
      <c r="J47" s="143"/>
    </row>
    <row r="48" spans="5:10" ht="12">
      <c r="E48" s="143"/>
      <c r="F48" s="143"/>
      <c r="G48" s="144"/>
      <c r="H48" s="143"/>
      <c r="I48" s="143"/>
      <c r="J48" s="143"/>
    </row>
    <row r="49" spans="1:11" s="194" customFormat="1" ht="12">
      <c r="A49" s="20"/>
      <c r="E49" s="575"/>
      <c r="F49" s="575"/>
      <c r="G49" s="576"/>
      <c r="H49" s="575"/>
      <c r="I49" s="575"/>
      <c r="J49" s="575"/>
      <c r="K49" s="20"/>
    </row>
    <row r="50" spans="1:11" s="194" customFormat="1" ht="12">
      <c r="A50" s="20"/>
      <c r="E50" s="575"/>
      <c r="F50" s="575"/>
      <c r="G50" s="576"/>
      <c r="H50" s="575"/>
      <c r="I50" s="575"/>
      <c r="J50" s="575"/>
      <c r="K50" s="20"/>
    </row>
    <row r="51" spans="1:11" s="194" customFormat="1" ht="12">
      <c r="A51" s="20"/>
      <c r="E51" s="575"/>
      <c r="F51" s="575"/>
      <c r="G51" s="576"/>
      <c r="H51" s="575"/>
      <c r="I51" s="575"/>
      <c r="J51" s="575"/>
      <c r="K51" s="20"/>
    </row>
    <row r="52" spans="1:11" s="194" customFormat="1" ht="13.5" customHeight="1">
      <c r="A52" s="20"/>
      <c r="E52" s="575"/>
      <c r="F52" s="575"/>
      <c r="G52" s="576"/>
      <c r="H52" s="575"/>
      <c r="I52" s="575"/>
      <c r="J52" s="575"/>
      <c r="K52" s="20"/>
    </row>
    <row r="53" spans="1:11" s="194" customFormat="1" ht="12">
      <c r="A53" s="20"/>
      <c r="D53" s="291"/>
      <c r="E53" s="577"/>
      <c r="F53" s="577"/>
      <c r="G53" s="578"/>
      <c r="H53" s="577"/>
      <c r="I53" s="577"/>
      <c r="J53" s="577"/>
      <c r="K53" s="20"/>
    </row>
    <row r="54" spans="1:11" s="194" customFormat="1" ht="12">
      <c r="A54" s="20"/>
      <c r="D54" s="291"/>
      <c r="E54" s="577"/>
      <c r="F54" s="577"/>
      <c r="G54" s="578"/>
      <c r="H54" s="577"/>
      <c r="I54" s="577"/>
      <c r="J54" s="577"/>
      <c r="K54" s="20"/>
    </row>
    <row r="55" spans="1:11" s="194" customFormat="1" ht="15" customHeight="1">
      <c r="A55" s="20"/>
      <c r="D55" s="582"/>
      <c r="E55" s="582"/>
      <c r="F55" s="582"/>
      <c r="G55" s="721"/>
      <c r="H55" s="721"/>
      <c r="I55" s="721"/>
      <c r="J55" s="721"/>
      <c r="K55" s="20"/>
    </row>
    <row r="56" spans="1:11" s="194" customFormat="1" ht="15" customHeight="1">
      <c r="A56" s="20"/>
      <c r="D56" s="582"/>
      <c r="E56" s="582"/>
      <c r="F56" s="582"/>
      <c r="G56" s="721"/>
      <c r="H56" s="721"/>
      <c r="I56" s="721"/>
      <c r="J56" s="721"/>
      <c r="K56" s="20"/>
    </row>
    <row r="57" spans="1:11" s="194" customFormat="1" ht="12">
      <c r="A57" s="20"/>
      <c r="E57" s="575"/>
      <c r="F57" s="575"/>
      <c r="G57" s="575"/>
      <c r="H57" s="575"/>
      <c r="I57" s="575"/>
      <c r="J57" s="576"/>
      <c r="K57" s="20"/>
    </row>
    <row r="58" spans="1:11" s="194" customFormat="1" ht="12">
      <c r="A58" s="20"/>
      <c r="K58" s="20"/>
    </row>
  </sheetData>
  <sheetProtection password="88C8" sheet="1" objects="1" scenarios="1" selectLockedCells="1"/>
  <mergeCells count="24">
    <mergeCell ref="C13:D13"/>
    <mergeCell ref="C16:D16"/>
    <mergeCell ref="C25:D25"/>
    <mergeCell ref="C29:D29"/>
    <mergeCell ref="C32:D32"/>
    <mergeCell ref="C37:D37"/>
    <mergeCell ref="B5:J5"/>
    <mergeCell ref="B2:J2"/>
    <mergeCell ref="B3:J3"/>
    <mergeCell ref="B4:J4"/>
    <mergeCell ref="B39:D39"/>
    <mergeCell ref="C7:J7"/>
    <mergeCell ref="B9:D11"/>
    <mergeCell ref="E9:I9"/>
    <mergeCell ref="J9:J10"/>
    <mergeCell ref="B12:D12"/>
    <mergeCell ref="B46:H46"/>
    <mergeCell ref="G55:J55"/>
    <mergeCell ref="G56:J56"/>
    <mergeCell ref="B40:D40"/>
    <mergeCell ref="B41:D41"/>
    <mergeCell ref="C43:D43"/>
    <mergeCell ref="B45:I45"/>
    <mergeCell ref="B44:H4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1"/>
  <headerFoot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35"/>
  <sheetViews>
    <sheetView showGridLines="0" showOutlineSymbol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2" width="11.421875" style="181" customWidth="1"/>
    <col min="3" max="3" width="83.00390625" style="181" customWidth="1"/>
    <col min="4" max="4" width="94.421875" style="181" bestFit="1" customWidth="1"/>
    <col min="5" max="16384" width="11.421875" style="181" customWidth="1"/>
  </cols>
  <sheetData>
    <row r="2" spans="3:4" ht="31.5">
      <c r="C2" s="672" t="s">
        <v>794</v>
      </c>
      <c r="D2" s="672"/>
    </row>
    <row r="3" spans="3:11" ht="23.25">
      <c r="C3" s="673" t="s">
        <v>1</v>
      </c>
      <c r="D3" s="673"/>
      <c r="K3" s="182"/>
    </row>
    <row r="4" spans="3:15" ht="21">
      <c r="C4" s="186" t="s">
        <v>349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</row>
    <row r="5" spans="3:15" ht="21">
      <c r="C5" s="186" t="s">
        <v>785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</row>
    <row r="6" spans="3:15" ht="21">
      <c r="C6" s="186" t="s">
        <v>795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3:15" ht="21">
      <c r="C7" s="186" t="s">
        <v>796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</row>
    <row r="8" spans="3:15" ht="21">
      <c r="C8" s="186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</row>
    <row r="9" spans="3:15" ht="26.25">
      <c r="C9" s="674" t="s">
        <v>352</v>
      </c>
      <c r="D9" s="674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</row>
    <row r="10" spans="3:15" ht="21">
      <c r="C10" s="199" t="s">
        <v>335</v>
      </c>
      <c r="D10" s="199" t="s">
        <v>342</v>
      </c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</row>
    <row r="11" spans="3:15" ht="21">
      <c r="C11" s="199" t="s">
        <v>336</v>
      </c>
      <c r="D11" s="199" t="s">
        <v>343</v>
      </c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</row>
    <row r="12" spans="3:15" ht="21">
      <c r="C12" s="199" t="s">
        <v>337</v>
      </c>
      <c r="D12" s="199" t="s">
        <v>344</v>
      </c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</row>
    <row r="13" spans="3:15" ht="21">
      <c r="C13" s="199" t="s">
        <v>338</v>
      </c>
      <c r="D13" s="199" t="s">
        <v>345</v>
      </c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</row>
    <row r="14" spans="3:15" ht="21">
      <c r="C14" s="199" t="s">
        <v>339</v>
      </c>
      <c r="D14" s="199" t="s">
        <v>346</v>
      </c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</row>
    <row r="15" spans="3:15" ht="21">
      <c r="C15" s="199" t="s">
        <v>340</v>
      </c>
      <c r="D15" s="199" t="s">
        <v>347</v>
      </c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</row>
    <row r="16" spans="3:15" ht="21">
      <c r="C16" s="199" t="s">
        <v>341</v>
      </c>
      <c r="D16" s="199" t="s">
        <v>348</v>
      </c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</row>
    <row r="17" spans="3:15" ht="21">
      <c r="C17" s="199" t="s">
        <v>762</v>
      </c>
      <c r="D17" s="199" t="s">
        <v>633</v>
      </c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</row>
    <row r="18" spans="3:15" ht="21">
      <c r="C18" s="199" t="s">
        <v>793</v>
      </c>
      <c r="D18" s="19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</row>
    <row r="19" spans="1:6" ht="21">
      <c r="A19" s="179"/>
      <c r="C19" s="169"/>
      <c r="D19" s="185"/>
      <c r="F19" s="169"/>
    </row>
    <row r="20" spans="3:6" ht="26.25">
      <c r="C20" s="674" t="s">
        <v>353</v>
      </c>
      <c r="D20" s="674"/>
      <c r="F20" s="169"/>
    </row>
    <row r="21" spans="3:15" ht="21">
      <c r="C21" s="199" t="s">
        <v>350</v>
      </c>
      <c r="D21" s="199" t="s">
        <v>568</v>
      </c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</row>
    <row r="22" spans="3:15" ht="21">
      <c r="C22" s="199" t="s">
        <v>351</v>
      </c>
      <c r="D22" s="199" t="s">
        <v>572</v>
      </c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</row>
    <row r="23" spans="3:15" ht="21">
      <c r="C23" s="199" t="s">
        <v>491</v>
      </c>
      <c r="D23" s="199" t="s">
        <v>662</v>
      </c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</row>
    <row r="24" spans="3:15" ht="21">
      <c r="C24" s="184"/>
      <c r="D24" s="184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</row>
    <row r="25" spans="3:15" ht="21">
      <c r="C25" s="184"/>
      <c r="D25" s="184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</row>
    <row r="26" spans="3:15" ht="21">
      <c r="C26" s="184"/>
      <c r="D26" s="184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</row>
    <row r="27" spans="3:15" ht="21">
      <c r="C27" s="184"/>
      <c r="D27" s="184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</row>
    <row r="28" spans="3:10" ht="21">
      <c r="C28" s="169"/>
      <c r="I28" s="180"/>
      <c r="J28" s="180"/>
    </row>
    <row r="29" ht="15">
      <c r="I29" s="181">
        <f>+UPPER(C28)</f>
      </c>
    </row>
    <row r="32" ht="15">
      <c r="A32" s="124"/>
    </row>
    <row r="33" ht="15">
      <c r="A33" s="124"/>
    </row>
    <row r="34" ht="15">
      <c r="A34" s="124"/>
    </row>
    <row r="35" ht="15">
      <c r="A35" s="124"/>
    </row>
  </sheetData>
  <sheetProtection selectLockedCells="1" selectUnlockedCells="1"/>
  <mergeCells count="4">
    <mergeCell ref="C2:D2"/>
    <mergeCell ref="C3:D3"/>
    <mergeCell ref="C20:D20"/>
    <mergeCell ref="C9:D9"/>
  </mergeCells>
  <hyperlinks>
    <hyperlink ref="C4" location="ENTE!A1" display="DATOS DE LA ENTIDAD"/>
    <hyperlink ref="C10" location="SCRI!A1" display="SALDOS FINALES CLASIFICADOR POR RUBRO DE INGRESOS"/>
    <hyperlink ref="C11" location="SCA!A1" display="SALDOS FINALES CLASIFICACIÓN ADMINISTRATIVA"/>
    <hyperlink ref="C12" location="SCTG!A1" display="SALDOS FINALES CLASIFICADOR POR TIPO DE GASTO"/>
    <hyperlink ref="C13" location="SCOG!A1" display="SALDOS FINALES CLASIFICADOR POR OBJETO DE GASTO"/>
    <hyperlink ref="C14" location="SCFG!A1" display="SALDOS FINALES CLASIFICADOR FUNCIONAL DEL GASTO"/>
    <hyperlink ref="C15" location="SCP!A1" display="SALDOS FINALES CLASIFICACIÓN PROGRAMÁTICA"/>
    <hyperlink ref="C16" location="SFF!A1" display="SALDOS FINALES FUENTE DE FINANCIAMIENTO"/>
    <hyperlink ref="D10" location="EAI!A1" display="ESTADO ANALÍTICO DEL INGRESO"/>
    <hyperlink ref="D11" location="CAdmon!A1" display="ESTADO ANALÍTICO DEL EGRESO POR CLASIFICACION ADMINISTRATIVA"/>
    <hyperlink ref="D12" location="CTG!A1" display="ESTADO ANALÍTICO DEL EGRESO POR TIPO DE GASTO"/>
    <hyperlink ref="D13" location="COG!A1" display="ESTADO ANALÍTICO DEL EGRESO POR OBJETO DEL GASTO"/>
    <hyperlink ref="D14" location="CFG!A1" display="ESTADO ANALÍTICO DEL EGRESO POR FUNCIONAL DEL GASTO"/>
    <hyperlink ref="D15" location="CFF!A1" display="ESTADO ANALÍTICO DEL EGRESO POR FUENTE DE FINANCIAMIENTO"/>
    <hyperlink ref="D16" location="CProg!A1" display="GASTO POR CATEGORÍA PROGRAMÁTICA"/>
    <hyperlink ref="D17" location="'Post Fiscal'!A1" display="POSTURA FISCAL"/>
    <hyperlink ref="C21" location="BP!A1" display="BALANCE PRESUPUESTARIO"/>
    <hyperlink ref="C22" location="EAID!A1" display="ESTADO ANALÍTICO DE INGRESOS DETALLADO"/>
    <hyperlink ref="C23" location="COGCC!A1" display="CLASIFICACIÓN POR OBJETO DEL GASTO (CAPÍTULO Y CONCEPTO)"/>
    <hyperlink ref="D21" location="CA!A1" display="CLASIFICACIÓN ADMINISTRATIVA"/>
    <hyperlink ref="D22" location="CFFF!A1" display="CLASIFICACIÓN FUNCIONAL (FINALIDAD Y FUNCIÓN)"/>
    <hyperlink ref="D23" location="CSPC!A1" display="CLASIFICACIÓN DE SERVICIOS PERSONALES POR CATEGORÍA"/>
    <hyperlink ref="C17" location="Int!Área_de_impresión" display="INFORME DE INTERESES DE LA DEUDA"/>
    <hyperlink ref="C5" location="COMPROBACIÓN_TOTALES" display="COMPROBACIÓN TOTALES"/>
    <hyperlink ref="C18" location="'End Neto'!A1" display="INFORME DE ENDEUDAMIENTO NET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showGridLines="0" view="pageBreakPreview" zoomScaleSheetLayoutView="100" zoomScalePageLayoutView="0" workbookViewId="0" topLeftCell="A4">
      <selection activeCell="F17" sqref="F17"/>
    </sheetView>
  </sheetViews>
  <sheetFormatPr defaultColWidth="11.421875" defaultRowHeight="15"/>
  <cols>
    <col min="1" max="1" width="2.28125" style="3" customWidth="1"/>
    <col min="2" max="2" width="11.28125" style="3" customWidth="1"/>
    <col min="3" max="3" width="45.00390625" style="3" bestFit="1" customWidth="1"/>
    <col min="4" max="5" width="17.7109375" style="3" bestFit="1" customWidth="1"/>
    <col min="6" max="6" width="24.7109375" style="3" bestFit="1" customWidth="1"/>
    <col min="7" max="7" width="18.140625" style="3" bestFit="1" customWidth="1"/>
    <col min="8" max="8" width="17.7109375" style="3" bestFit="1" customWidth="1"/>
    <col min="9" max="9" width="13.00390625" style="3" bestFit="1" customWidth="1"/>
    <col min="10" max="10" width="14.421875" style="3" bestFit="1" customWidth="1"/>
    <col min="11" max="11" width="2.57421875" style="3" customWidth="1"/>
    <col min="12" max="16384" width="11.421875" style="3" customWidth="1"/>
  </cols>
  <sheetData>
    <row r="2" spans="3:11" s="2" customFormat="1" ht="12">
      <c r="C2" s="679" t="s">
        <v>377</v>
      </c>
      <c r="D2" s="679"/>
      <c r="E2" s="679"/>
      <c r="F2" s="679"/>
      <c r="G2" s="679"/>
      <c r="H2" s="679"/>
      <c r="I2" s="679"/>
      <c r="J2" s="280"/>
      <c r="K2" s="280"/>
    </row>
    <row r="3" spans="3:9" s="2" customFormat="1" ht="12">
      <c r="C3" s="680" t="s">
        <v>367</v>
      </c>
      <c r="D3" s="680"/>
      <c r="E3" s="680"/>
      <c r="F3" s="680"/>
      <c r="G3" s="680"/>
      <c r="H3" s="680"/>
      <c r="I3" s="680"/>
    </row>
    <row r="4" spans="3:9" s="2" customFormat="1" ht="12">
      <c r="C4" s="680" t="str">
        <f>"Del 1 de enero al "&amp;TEXT(INDEX(Periodos,ENTE!D18,1),"dd")&amp;" de "&amp;TEXT(INDEX(Periodos,ENTE!D18,1),"mmmm")&amp;" de "&amp;TEXT(INDEX(Periodos,ENTE!D18,1),"aaaa")&amp;""</f>
        <v>Del 1 de enero al 31 de diciembre de 2018</v>
      </c>
      <c r="D4" s="680"/>
      <c r="E4" s="680"/>
      <c r="F4" s="680"/>
      <c r="G4" s="680"/>
      <c r="H4" s="680"/>
      <c r="I4" s="680"/>
    </row>
    <row r="5" spans="3:9" s="2" customFormat="1" ht="12">
      <c r="C5" s="680" t="s">
        <v>91</v>
      </c>
      <c r="D5" s="680"/>
      <c r="E5" s="680"/>
      <c r="F5" s="680"/>
      <c r="G5" s="680"/>
      <c r="H5" s="680"/>
      <c r="I5" s="680"/>
    </row>
    <row r="6" spans="3:8" s="2" customFormat="1" ht="12">
      <c r="C6" s="5"/>
      <c r="E6" s="6"/>
      <c r="F6" s="6"/>
      <c r="G6" s="6"/>
      <c r="H6" s="7"/>
    </row>
    <row r="7" spans="2:10" s="2" customFormat="1" ht="12">
      <c r="B7" s="4" t="s">
        <v>4</v>
      </c>
      <c r="C7" s="681" t="str">
        <f>ENTE!D8</f>
        <v>UNIDAD DE SERVICIOS PARA LA EDUCACION BASICA EN EL ESTADO DE QUERETARO</v>
      </c>
      <c r="D7" s="681"/>
      <c r="E7" s="681"/>
      <c r="F7" s="681"/>
      <c r="G7" s="681"/>
      <c r="H7" s="681"/>
      <c r="I7" s="681"/>
      <c r="J7" s="681"/>
    </row>
    <row r="8" spans="3:8" s="2" customFormat="1" ht="12">
      <c r="C8" s="5"/>
      <c r="E8" s="6"/>
      <c r="F8" s="6"/>
      <c r="G8" s="6"/>
      <c r="H8" s="7"/>
    </row>
    <row r="9" spans="2:10" s="2" customFormat="1" ht="12">
      <c r="B9" s="678" t="s">
        <v>377</v>
      </c>
      <c r="C9" s="678"/>
      <c r="D9" s="678">
        <v>2018</v>
      </c>
      <c r="E9" s="678"/>
      <c r="F9" s="678"/>
      <c r="G9" s="678"/>
      <c r="H9" s="678"/>
      <c r="I9" s="678"/>
      <c r="J9" s="678"/>
    </row>
    <row r="10" spans="2:10" s="2" customFormat="1" ht="28.5" customHeight="1">
      <c r="B10" s="189" t="s">
        <v>359</v>
      </c>
      <c r="C10" s="189" t="s">
        <v>360</v>
      </c>
      <c r="D10" s="189" t="s">
        <v>369</v>
      </c>
      <c r="E10" s="189" t="s">
        <v>370</v>
      </c>
      <c r="F10" s="189" t="s">
        <v>371</v>
      </c>
      <c r="G10" s="189" t="s">
        <v>372</v>
      </c>
      <c r="H10" s="189" t="s">
        <v>373</v>
      </c>
      <c r="I10" s="189" t="s">
        <v>374</v>
      </c>
      <c r="J10" s="189" t="s">
        <v>375</v>
      </c>
    </row>
    <row r="11" spans="2:10" ht="12">
      <c r="B11" s="193"/>
      <c r="C11" s="194" t="s">
        <v>806</v>
      </c>
      <c r="D11" s="583"/>
      <c r="E11" s="583"/>
      <c r="F11" s="583"/>
      <c r="G11" s="583"/>
      <c r="H11" s="583"/>
      <c r="I11" s="583"/>
      <c r="J11" s="584"/>
    </row>
    <row r="12" spans="2:10" ht="12">
      <c r="B12" s="193">
        <v>1</v>
      </c>
      <c r="C12" s="194" t="s">
        <v>84</v>
      </c>
      <c r="D12" s="188"/>
      <c r="E12" s="188"/>
      <c r="F12" s="188"/>
      <c r="G12" s="188"/>
      <c r="H12" s="188"/>
      <c r="I12" s="188"/>
      <c r="J12" s="190"/>
    </row>
    <row r="13" spans="2:10" ht="13.5" customHeight="1">
      <c r="B13" s="193">
        <v>2</v>
      </c>
      <c r="C13" s="194" t="s">
        <v>85</v>
      </c>
      <c r="D13" s="188"/>
      <c r="E13" s="188"/>
      <c r="F13" s="188"/>
      <c r="G13" s="188"/>
      <c r="H13" s="188"/>
      <c r="I13" s="188"/>
      <c r="J13" s="190"/>
    </row>
    <row r="14" spans="2:10" ht="12">
      <c r="B14" s="193">
        <v>3</v>
      </c>
      <c r="C14" s="194" t="s">
        <v>86</v>
      </c>
      <c r="D14" s="188"/>
      <c r="E14" s="188"/>
      <c r="F14" s="188"/>
      <c r="G14" s="188"/>
      <c r="H14" s="188"/>
      <c r="I14" s="188"/>
      <c r="J14" s="190"/>
    </row>
    <row r="15" spans="2:10" ht="12">
      <c r="B15" s="193">
        <v>4</v>
      </c>
      <c r="C15" s="194" t="s">
        <v>87</v>
      </c>
      <c r="D15" s="188">
        <v>-2000000</v>
      </c>
      <c r="E15" s="188">
        <v>798495.99</v>
      </c>
      <c r="F15" s="188">
        <v>-2678647.33</v>
      </c>
      <c r="G15" s="188"/>
      <c r="H15" s="188">
        <v>0</v>
      </c>
      <c r="I15" s="188"/>
      <c r="J15" s="190">
        <v>3880151.34</v>
      </c>
    </row>
    <row r="16" spans="2:10" ht="12">
      <c r="B16" s="193">
        <v>5</v>
      </c>
      <c r="C16" s="194" t="s">
        <v>88</v>
      </c>
      <c r="D16" s="188"/>
      <c r="E16" s="188"/>
      <c r="F16" s="188"/>
      <c r="G16" s="188"/>
      <c r="H16" s="188"/>
      <c r="I16" s="188"/>
      <c r="J16" s="190"/>
    </row>
    <row r="17" spans="2:10" ht="12">
      <c r="B17" s="193">
        <v>6</v>
      </c>
      <c r="C17" s="194" t="s">
        <v>89</v>
      </c>
      <c r="D17" s="188"/>
      <c r="E17" s="188"/>
      <c r="F17" s="188"/>
      <c r="G17" s="188"/>
      <c r="H17" s="188"/>
      <c r="I17" s="188"/>
      <c r="J17" s="190"/>
    </row>
    <row r="18" spans="2:10" ht="12">
      <c r="B18" s="193">
        <v>7</v>
      </c>
      <c r="C18" s="194" t="s">
        <v>804</v>
      </c>
      <c r="D18" s="188"/>
      <c r="E18" s="188"/>
      <c r="F18" s="188"/>
      <c r="G18" s="188"/>
      <c r="H18" s="188"/>
      <c r="I18" s="188"/>
      <c r="J18" s="190"/>
    </row>
    <row r="19" spans="2:10" ht="12">
      <c r="B19" s="193"/>
      <c r="C19" s="194" t="s">
        <v>807</v>
      </c>
      <c r="D19" s="583"/>
      <c r="E19" s="583"/>
      <c r="F19" s="583"/>
      <c r="G19" s="583"/>
      <c r="H19" s="583"/>
      <c r="I19" s="583"/>
      <c r="J19" s="584"/>
    </row>
    <row r="20" spans="2:10" ht="12">
      <c r="B20" s="193">
        <v>5</v>
      </c>
      <c r="C20" s="194" t="s">
        <v>88</v>
      </c>
      <c r="D20" s="188">
        <v>-6861730864</v>
      </c>
      <c r="E20" s="188">
        <v>2134116.05</v>
      </c>
      <c r="F20" s="188">
        <v>-347069502.03</v>
      </c>
      <c r="G20" s="188"/>
      <c r="H20" s="188">
        <v>1302007.78</v>
      </c>
      <c r="I20" s="188"/>
      <c r="J20" s="190">
        <v>7205364242.2</v>
      </c>
    </row>
    <row r="21" spans="2:10" ht="12">
      <c r="B21" s="193">
        <v>6</v>
      </c>
      <c r="C21" s="194" t="s">
        <v>89</v>
      </c>
      <c r="D21" s="188">
        <v>-448895670</v>
      </c>
      <c r="E21" s="188">
        <v>734374.37</v>
      </c>
      <c r="F21" s="188">
        <v>-82448220.09</v>
      </c>
      <c r="G21" s="188"/>
      <c r="H21" s="188">
        <v>0</v>
      </c>
      <c r="I21" s="188"/>
      <c r="J21" s="190">
        <v>530609515.72</v>
      </c>
    </row>
    <row r="22" spans="2:10" ht="12">
      <c r="B22" s="195">
        <v>7</v>
      </c>
      <c r="C22" s="17" t="s">
        <v>805</v>
      </c>
      <c r="D22" s="191"/>
      <c r="E22" s="191"/>
      <c r="F22" s="191"/>
      <c r="G22" s="191"/>
      <c r="H22" s="191"/>
      <c r="I22" s="191"/>
      <c r="J22" s="192"/>
    </row>
    <row r="23" spans="4:10" ht="12">
      <c r="D23" s="10">
        <f aca="true" t="shared" si="0" ref="D23:J23">+SUM(D12:D18,D20:D22)</f>
        <v>-7312626534</v>
      </c>
      <c r="E23" s="10">
        <f t="shared" si="0"/>
        <v>3666986.41</v>
      </c>
      <c r="F23" s="10">
        <f t="shared" si="0"/>
        <v>-432196369.4499999</v>
      </c>
      <c r="G23" s="10">
        <f t="shared" si="0"/>
        <v>0</v>
      </c>
      <c r="H23" s="10">
        <f t="shared" si="0"/>
        <v>1302007.78</v>
      </c>
      <c r="I23" s="10">
        <f t="shared" si="0"/>
        <v>0</v>
      </c>
      <c r="J23" s="10">
        <f t="shared" si="0"/>
        <v>7739853909.26</v>
      </c>
    </row>
    <row r="24" spans="4:10" ht="12">
      <c r="D24" s="8"/>
      <c r="E24" s="8"/>
      <c r="F24" s="8"/>
      <c r="G24" s="8"/>
      <c r="H24" s="8"/>
      <c r="I24" s="8"/>
      <c r="J24" s="8"/>
    </row>
    <row r="25" spans="4:10" ht="12">
      <c r="D25" s="11" t="str">
        <f>IF(SUM(D23:J23)=0," ","ERROR EN LA SUMATORIA DE LOS SALDOS, LA SUMA DE TODAS LAS COLUMNAS DEBE SER CERO, HAY UN DESCUADRE POR: "&amp;SUM(D23:J23))</f>
        <v> </v>
      </c>
      <c r="E25" s="8"/>
      <c r="F25" s="8"/>
      <c r="G25" s="8"/>
      <c r="H25" s="8"/>
      <c r="I25" s="8"/>
      <c r="J25" s="8"/>
    </row>
  </sheetData>
  <sheetProtection selectLockedCells="1"/>
  <mergeCells count="7">
    <mergeCell ref="C3:I3"/>
    <mergeCell ref="C2:I2"/>
    <mergeCell ref="B9:C9"/>
    <mergeCell ref="D9:J9"/>
    <mergeCell ref="C7:J7"/>
    <mergeCell ref="C5:I5"/>
    <mergeCell ref="C4:I4"/>
  </mergeCells>
  <printOptions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portrait" scale="48" r:id="rId1"/>
  <headerFooter>
    <oddFooter>&amp;L&amp;NBorrador&amp;C&amp;A&amp;NPágina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showGridLines="0" zoomScale="115" zoomScaleNormal="115" zoomScalePageLayoutView="0" workbookViewId="0" topLeftCell="H1">
      <selection activeCell="K11" sqref="A11:K11"/>
    </sheetView>
  </sheetViews>
  <sheetFormatPr defaultColWidth="11.421875" defaultRowHeight="15"/>
  <cols>
    <col min="1" max="1" width="4.28125" style="21" customWidth="1"/>
    <col min="2" max="2" width="24.28125" style="21" customWidth="1"/>
    <col min="3" max="3" width="23.7109375" style="21" customWidth="1"/>
    <col min="4" max="5" width="20.57421875" style="21" customWidth="1"/>
    <col min="6" max="6" width="7.7109375" style="21" customWidth="1"/>
    <col min="7" max="7" width="27.140625" style="35" customWidth="1"/>
    <col min="8" max="8" width="33.8515625" style="35" customWidth="1"/>
    <col min="9" max="10" width="20.57421875" style="21" customWidth="1"/>
    <col min="11" max="11" width="4.28125" style="21" customWidth="1"/>
    <col min="12" max="16384" width="11.421875" style="21" customWidth="1"/>
  </cols>
  <sheetData>
    <row r="1" spans="2:11" s="20" customFormat="1" ht="12" customHeight="1">
      <c r="B1" s="794" t="s">
        <v>0</v>
      </c>
      <c r="C1" s="794"/>
      <c r="D1" s="794"/>
      <c r="E1" s="794"/>
      <c r="F1" s="794"/>
      <c r="G1" s="794"/>
      <c r="H1" s="794"/>
      <c r="I1" s="794"/>
      <c r="J1" s="794"/>
      <c r="K1" s="794"/>
    </row>
    <row r="2" spans="2:11" s="20" customFormat="1" ht="12" customHeight="1">
      <c r="B2" s="794" t="s">
        <v>2</v>
      </c>
      <c r="C2" s="794"/>
      <c r="D2" s="794"/>
      <c r="E2" s="794"/>
      <c r="F2" s="794"/>
      <c r="G2" s="794"/>
      <c r="H2" s="794"/>
      <c r="I2" s="794"/>
      <c r="J2" s="794"/>
      <c r="K2" s="794"/>
    </row>
    <row r="3" spans="2:11" s="20" customFormat="1" ht="12" customHeight="1">
      <c r="B3" s="794" t="s">
        <v>1</v>
      </c>
      <c r="C3" s="794"/>
      <c r="D3" s="794"/>
      <c r="E3" s="794"/>
      <c r="F3" s="794"/>
      <c r="G3" s="794"/>
      <c r="H3" s="794"/>
      <c r="I3" s="794"/>
      <c r="J3" s="794"/>
      <c r="K3" s="794"/>
    </row>
    <row r="4" spans="2:11" ht="12" customHeight="1">
      <c r="B4" s="794" t="s">
        <v>90</v>
      </c>
      <c r="C4" s="794"/>
      <c r="D4" s="794"/>
      <c r="E4" s="794"/>
      <c r="F4" s="794"/>
      <c r="G4" s="794"/>
      <c r="H4" s="794"/>
      <c r="I4" s="794"/>
      <c r="J4" s="794"/>
      <c r="K4" s="794"/>
    </row>
    <row r="5" spans="2:11" ht="12" customHeight="1">
      <c r="B5" s="794" t="s">
        <v>149</v>
      </c>
      <c r="C5" s="794"/>
      <c r="D5" s="794"/>
      <c r="E5" s="794"/>
      <c r="F5" s="794"/>
      <c r="G5" s="794"/>
      <c r="H5" s="794"/>
      <c r="I5" s="794"/>
      <c r="J5" s="794"/>
      <c r="K5" s="794"/>
    </row>
    <row r="6" spans="2:11" ht="12" customHeight="1">
      <c r="B6" s="794" t="s">
        <v>91</v>
      </c>
      <c r="C6" s="794"/>
      <c r="D6" s="794"/>
      <c r="E6" s="794"/>
      <c r="F6" s="794"/>
      <c r="G6" s="794"/>
      <c r="H6" s="794"/>
      <c r="I6" s="794"/>
      <c r="J6" s="794"/>
      <c r="K6" s="794"/>
    </row>
    <row r="7" spans="1:11" ht="12" customHeight="1">
      <c r="A7" s="22"/>
      <c r="B7" s="22"/>
      <c r="C7" s="23"/>
      <c r="D7" s="23"/>
      <c r="E7" s="23"/>
      <c r="F7" s="23"/>
      <c r="G7" s="23"/>
      <c r="H7" s="23"/>
      <c r="I7" s="20"/>
      <c r="J7" s="20"/>
      <c r="K7" s="20"/>
    </row>
    <row r="8" spans="1:11" ht="16.5" customHeight="1">
      <c r="A8" s="22"/>
      <c r="B8" s="24" t="s">
        <v>4</v>
      </c>
      <c r="C8" s="795" t="str">
        <f>ENTE!D8</f>
        <v>UNIDAD DE SERVICIOS PARA LA EDUCACION BASICA EN EL ESTADO DE QUERETARO</v>
      </c>
      <c r="D8" s="795"/>
      <c r="E8" s="795"/>
      <c r="F8" s="795"/>
      <c r="G8" s="795"/>
      <c r="H8" s="795"/>
      <c r="I8" s="795"/>
      <c r="J8" s="795"/>
      <c r="K8" s="795"/>
    </row>
    <row r="9" spans="1:11" ht="3" customHeight="1">
      <c r="A9" s="22"/>
      <c r="B9" s="24"/>
      <c r="C9" s="71"/>
      <c r="D9" s="71"/>
      <c r="E9" s="71"/>
      <c r="F9" s="71"/>
      <c r="G9" s="71"/>
      <c r="H9" s="71"/>
      <c r="I9" s="71"/>
      <c r="J9" s="71"/>
      <c r="K9" s="71"/>
    </row>
    <row r="10" spans="1:11" ht="3" customHeight="1">
      <c r="A10" s="22"/>
      <c r="B10" s="24"/>
      <c r="C10" s="71"/>
      <c r="D10" s="71"/>
      <c r="E10" s="71"/>
      <c r="F10" s="71"/>
      <c r="G10" s="71"/>
      <c r="H10" s="71"/>
      <c r="I10" s="71"/>
      <c r="J10" s="71"/>
      <c r="K10" s="71"/>
    </row>
    <row r="11" spans="1:11" s="26" customFormat="1" ht="19.5" customHeight="1">
      <c r="A11" s="170"/>
      <c r="B11" s="796" t="s">
        <v>92</v>
      </c>
      <c r="C11" s="796"/>
      <c r="D11" s="171">
        <v>2015</v>
      </c>
      <c r="E11" s="171">
        <v>2016</v>
      </c>
      <c r="F11" s="172"/>
      <c r="G11" s="796" t="s">
        <v>92</v>
      </c>
      <c r="H11" s="796"/>
      <c r="I11" s="171">
        <v>2015</v>
      </c>
      <c r="J11" s="171">
        <v>2016</v>
      </c>
      <c r="K11" s="173"/>
    </row>
    <row r="12" spans="1:11" s="20" customFormat="1" ht="3" customHeight="1">
      <c r="A12" s="27"/>
      <c r="B12" s="28"/>
      <c r="C12" s="28"/>
      <c r="D12" s="29"/>
      <c r="E12" s="29"/>
      <c r="F12" s="25"/>
      <c r="G12" s="25"/>
      <c r="H12" s="25"/>
      <c r="K12" s="30"/>
    </row>
    <row r="13" spans="1:11" s="35" customFormat="1" ht="12">
      <c r="A13" s="31"/>
      <c r="B13" s="793" t="s">
        <v>93</v>
      </c>
      <c r="C13" s="793"/>
      <c r="D13" s="32"/>
      <c r="E13" s="32"/>
      <c r="F13" s="33"/>
      <c r="G13" s="793" t="s">
        <v>94</v>
      </c>
      <c r="H13" s="793"/>
      <c r="I13" s="32"/>
      <c r="J13" s="32"/>
      <c r="K13" s="34"/>
    </row>
    <row r="14" spans="1:11" ht="12">
      <c r="A14" s="36"/>
      <c r="B14" s="791" t="s">
        <v>95</v>
      </c>
      <c r="C14" s="791"/>
      <c r="D14" s="37" t="e">
        <f>SUM(D15:D22)</f>
        <v>#REF!</v>
      </c>
      <c r="E14" s="37" t="e">
        <f>SUM(E15:E22)</f>
        <v>#REF!</v>
      </c>
      <c r="F14" s="33"/>
      <c r="G14" s="793" t="s">
        <v>96</v>
      </c>
      <c r="H14" s="793"/>
      <c r="I14" s="37" t="e">
        <f>SUM(I15:I17)</f>
        <v>#REF!</v>
      </c>
      <c r="J14" s="37" t="e">
        <f>SUM(J15:J17)</f>
        <v>#REF!</v>
      </c>
      <c r="K14" s="38"/>
    </row>
    <row r="15" spans="1:11" ht="12">
      <c r="A15" s="39"/>
      <c r="B15" s="689" t="s">
        <v>97</v>
      </c>
      <c r="C15" s="689"/>
      <c r="D15" s="40" t="e">
        <f>-SUM(#REF!)</f>
        <v>#REF!</v>
      </c>
      <c r="E15" s="40" t="e">
        <f>-SUM(#REF!)</f>
        <v>#REF!</v>
      </c>
      <c r="F15" s="33"/>
      <c r="G15" s="689" t="s">
        <v>98</v>
      </c>
      <c r="H15" s="689"/>
      <c r="I15" s="40" t="e">
        <f>SUM(#REF!)</f>
        <v>#REF!</v>
      </c>
      <c r="J15" s="40" t="e">
        <f>SUM(#REF!)</f>
        <v>#REF!</v>
      </c>
      <c r="K15" s="38"/>
    </row>
    <row r="16" spans="1:11" ht="12">
      <c r="A16" s="39"/>
      <c r="B16" s="689" t="s">
        <v>99</v>
      </c>
      <c r="C16" s="689"/>
      <c r="D16" s="40" t="e">
        <f>-SUM(#REF!)</f>
        <v>#REF!</v>
      </c>
      <c r="E16" s="40" t="e">
        <f>-SUM(#REF!)</f>
        <v>#REF!</v>
      </c>
      <c r="F16" s="33"/>
      <c r="G16" s="689" t="s">
        <v>100</v>
      </c>
      <c r="H16" s="689"/>
      <c r="I16" s="40" t="e">
        <f>SUM(#REF!)</f>
        <v>#REF!</v>
      </c>
      <c r="J16" s="40" t="e">
        <f>SUM(#REF!)</f>
        <v>#REF!</v>
      </c>
      <c r="K16" s="38"/>
    </row>
    <row r="17" spans="1:11" ht="12" customHeight="1">
      <c r="A17" s="39"/>
      <c r="B17" s="689" t="s">
        <v>101</v>
      </c>
      <c r="C17" s="689"/>
      <c r="D17" s="40" t="e">
        <f>-#REF!</f>
        <v>#REF!</v>
      </c>
      <c r="E17" s="40" t="e">
        <f>-#REF!</f>
        <v>#REF!</v>
      </c>
      <c r="F17" s="33"/>
      <c r="G17" s="689" t="s">
        <v>102</v>
      </c>
      <c r="H17" s="689"/>
      <c r="I17" s="40" t="e">
        <f>SUM(#REF!)</f>
        <v>#REF!</v>
      </c>
      <c r="J17" s="40" t="e">
        <f>SUM(#REF!)</f>
        <v>#REF!</v>
      </c>
      <c r="K17" s="38"/>
    </row>
    <row r="18" spans="1:11" ht="12">
      <c r="A18" s="39"/>
      <c r="B18" s="689" t="s">
        <v>103</v>
      </c>
      <c r="C18" s="689"/>
      <c r="D18" s="40" t="e">
        <f>-SUM(#REF!)</f>
        <v>#REF!</v>
      </c>
      <c r="E18" s="40" t="e">
        <f>-SUM(#REF!)</f>
        <v>#REF!</v>
      </c>
      <c r="F18" s="33"/>
      <c r="G18" s="41"/>
      <c r="H18" s="42"/>
      <c r="I18" s="43"/>
      <c r="J18" s="43"/>
      <c r="K18" s="38"/>
    </row>
    <row r="19" spans="1:11" ht="12">
      <c r="A19" s="39"/>
      <c r="B19" s="689" t="s">
        <v>104</v>
      </c>
      <c r="C19" s="689"/>
      <c r="D19" s="40" t="e">
        <f>-SUM(#REF!)</f>
        <v>#REF!</v>
      </c>
      <c r="E19" s="40" t="e">
        <f>-SUM(#REF!)</f>
        <v>#REF!</v>
      </c>
      <c r="F19" s="33"/>
      <c r="G19" s="793" t="s">
        <v>105</v>
      </c>
      <c r="H19" s="793"/>
      <c r="I19" s="37" t="e">
        <f>SUM(I20:I28)</f>
        <v>#REF!</v>
      </c>
      <c r="J19" s="37" t="e">
        <f>SUM(J20:J28)</f>
        <v>#REF!</v>
      </c>
      <c r="K19" s="38"/>
    </row>
    <row r="20" spans="1:11" ht="12">
      <c r="A20" s="39"/>
      <c r="B20" s="689" t="s">
        <v>106</v>
      </c>
      <c r="C20" s="689"/>
      <c r="D20" s="40" t="e">
        <f>-SUM(#REF!)</f>
        <v>#REF!</v>
      </c>
      <c r="E20" s="40" t="e">
        <f>-SUM(#REF!)</f>
        <v>#REF!</v>
      </c>
      <c r="F20" s="33"/>
      <c r="G20" s="689" t="s">
        <v>107</v>
      </c>
      <c r="H20" s="689"/>
      <c r="I20" s="40" t="e">
        <f>SUM(#REF!)</f>
        <v>#REF!</v>
      </c>
      <c r="J20" s="40" t="e">
        <f>SUM(#REF!)</f>
        <v>#REF!</v>
      </c>
      <c r="K20" s="38"/>
    </row>
    <row r="21" spans="1:11" ht="12">
      <c r="A21" s="39"/>
      <c r="B21" s="689" t="s">
        <v>108</v>
      </c>
      <c r="C21" s="689"/>
      <c r="D21" s="40" t="e">
        <f>-SUM(#REF!)</f>
        <v>#REF!</v>
      </c>
      <c r="E21" s="40" t="e">
        <f>-SUM(#REF!)</f>
        <v>#REF!</v>
      </c>
      <c r="F21" s="33"/>
      <c r="G21" s="689" t="s">
        <v>109</v>
      </c>
      <c r="H21" s="689"/>
      <c r="I21" s="40" t="e">
        <f>SUM(#REF!)</f>
        <v>#REF!</v>
      </c>
      <c r="J21" s="40" t="e">
        <f>SUM(#REF!)</f>
        <v>#REF!</v>
      </c>
      <c r="K21" s="38"/>
    </row>
    <row r="22" spans="1:11" ht="52.5" customHeight="1">
      <c r="A22" s="39"/>
      <c r="B22" s="792" t="s">
        <v>110</v>
      </c>
      <c r="C22" s="792"/>
      <c r="D22" s="40" t="e">
        <f>-SUM(#REF!)</f>
        <v>#REF!</v>
      </c>
      <c r="E22" s="40" t="e">
        <f>-SUM(#REF!)</f>
        <v>#REF!</v>
      </c>
      <c r="F22" s="33"/>
      <c r="G22" s="689" t="s">
        <v>111</v>
      </c>
      <c r="H22" s="689"/>
      <c r="I22" s="40" t="e">
        <f>SUM(#REF!)</f>
        <v>#REF!</v>
      </c>
      <c r="J22" s="40" t="e">
        <f>SUM(#REF!)</f>
        <v>#REF!</v>
      </c>
      <c r="K22" s="38"/>
    </row>
    <row r="23" spans="1:11" ht="12">
      <c r="A23" s="36"/>
      <c r="B23" s="41"/>
      <c r="C23" s="42"/>
      <c r="D23" s="43"/>
      <c r="E23" s="43"/>
      <c r="F23" s="33"/>
      <c r="G23" s="689" t="s">
        <v>112</v>
      </c>
      <c r="H23" s="689"/>
      <c r="I23" s="40" t="e">
        <f>SUM(#REF!)</f>
        <v>#REF!</v>
      </c>
      <c r="J23" s="40" t="e">
        <f>SUM(#REF!)</f>
        <v>#REF!</v>
      </c>
      <c r="K23" s="38"/>
    </row>
    <row r="24" spans="1:11" ht="36.75" customHeight="1">
      <c r="A24" s="36"/>
      <c r="B24" s="791" t="s">
        <v>113</v>
      </c>
      <c r="C24" s="791"/>
      <c r="D24" s="37" t="e">
        <f>SUM(D25:D26)</f>
        <v>#REF!</v>
      </c>
      <c r="E24" s="37" t="e">
        <f>SUM(E25:E26)</f>
        <v>#REF!</v>
      </c>
      <c r="F24" s="33"/>
      <c r="G24" s="689" t="s">
        <v>114</v>
      </c>
      <c r="H24" s="689"/>
      <c r="I24" s="40" t="e">
        <f>SUM(#REF!)</f>
        <v>#REF!</v>
      </c>
      <c r="J24" s="40" t="e">
        <f>SUM(#REF!)</f>
        <v>#REF!</v>
      </c>
      <c r="K24" s="38"/>
    </row>
    <row r="25" spans="1:11" ht="12">
      <c r="A25" s="39"/>
      <c r="B25" s="689" t="s">
        <v>115</v>
      </c>
      <c r="C25" s="689"/>
      <c r="D25" s="32" t="e">
        <f>-SUM(#REF!)</f>
        <v>#REF!</v>
      </c>
      <c r="E25" s="32" t="e">
        <f>-SUM(#REF!)</f>
        <v>#REF!</v>
      </c>
      <c r="F25" s="33"/>
      <c r="G25" s="689" t="s">
        <v>116</v>
      </c>
      <c r="H25" s="689"/>
      <c r="I25" s="40" t="e">
        <f>SUM(#REF!)</f>
        <v>#REF!</v>
      </c>
      <c r="J25" s="40" t="e">
        <f>SUM(#REF!)</f>
        <v>#REF!</v>
      </c>
      <c r="K25" s="38"/>
    </row>
    <row r="26" spans="1:11" ht="12">
      <c r="A26" s="39"/>
      <c r="B26" s="689" t="s">
        <v>117</v>
      </c>
      <c r="C26" s="689"/>
      <c r="D26" s="40" t="e">
        <f>-SUM(#REF!)</f>
        <v>#REF!</v>
      </c>
      <c r="E26" s="40" t="e">
        <f>-SUM(#REF!)</f>
        <v>#REF!</v>
      </c>
      <c r="F26" s="33"/>
      <c r="G26" s="689" t="s">
        <v>118</v>
      </c>
      <c r="H26" s="689"/>
      <c r="I26" s="40" t="e">
        <f>SUM(#REF!)</f>
        <v>#REF!</v>
      </c>
      <c r="J26" s="40" t="e">
        <f>SUM(#REF!)</f>
        <v>#REF!</v>
      </c>
      <c r="K26" s="38"/>
    </row>
    <row r="27" spans="1:11" ht="12">
      <c r="A27" s="36"/>
      <c r="B27" s="41"/>
      <c r="C27" s="42"/>
      <c r="D27" s="43"/>
      <c r="E27" s="43"/>
      <c r="F27" s="33"/>
      <c r="G27" s="689" t="s">
        <v>119</v>
      </c>
      <c r="H27" s="689"/>
      <c r="I27" s="40" t="e">
        <f>SUM(#REF!)</f>
        <v>#REF!</v>
      </c>
      <c r="J27" s="40" t="e">
        <f>SUM(#REF!)</f>
        <v>#REF!</v>
      </c>
      <c r="K27" s="38"/>
    </row>
    <row r="28" spans="1:11" ht="12">
      <c r="A28" s="39"/>
      <c r="B28" s="791" t="s">
        <v>120</v>
      </c>
      <c r="C28" s="791"/>
      <c r="D28" s="37" t="e">
        <f>SUM(D29:D33)</f>
        <v>#REF!</v>
      </c>
      <c r="E28" s="37" t="e">
        <f>SUM(E29:E33)</f>
        <v>#REF!</v>
      </c>
      <c r="F28" s="33"/>
      <c r="G28" s="689" t="s">
        <v>121</v>
      </c>
      <c r="H28" s="689"/>
      <c r="I28" s="40" t="e">
        <f>SUM(#REF!)</f>
        <v>#REF!</v>
      </c>
      <c r="J28" s="40" t="e">
        <f>SUM(#REF!)</f>
        <v>#REF!</v>
      </c>
      <c r="K28" s="38"/>
    </row>
    <row r="29" spans="1:11" ht="12">
      <c r="A29" s="39"/>
      <c r="B29" s="689" t="s">
        <v>122</v>
      </c>
      <c r="C29" s="689"/>
      <c r="D29" s="40" t="e">
        <f>-SUM(#REF!)</f>
        <v>#REF!</v>
      </c>
      <c r="E29" s="40" t="e">
        <f>-SUM(#REF!)</f>
        <v>#REF!</v>
      </c>
      <c r="F29" s="33"/>
      <c r="G29" s="41"/>
      <c r="H29" s="42"/>
      <c r="I29" s="43"/>
      <c r="J29" s="43"/>
      <c r="K29" s="38"/>
    </row>
    <row r="30" spans="1:11" ht="12">
      <c r="A30" s="39"/>
      <c r="B30" s="689" t="s">
        <v>123</v>
      </c>
      <c r="C30" s="689"/>
      <c r="D30" s="40" t="e">
        <f>-SUM(#REF!)</f>
        <v>#REF!</v>
      </c>
      <c r="E30" s="40" t="e">
        <f>-SUM(#REF!)</f>
        <v>#REF!</v>
      </c>
      <c r="F30" s="33"/>
      <c r="G30" s="791" t="s">
        <v>115</v>
      </c>
      <c r="H30" s="791"/>
      <c r="I30" s="37" t="e">
        <f>SUM(I31:I33)</f>
        <v>#REF!</v>
      </c>
      <c r="J30" s="37" t="e">
        <f>SUM(J31:J33)</f>
        <v>#REF!</v>
      </c>
      <c r="K30" s="38"/>
    </row>
    <row r="31" spans="1:11" ht="26.25" customHeight="1">
      <c r="A31" s="39"/>
      <c r="B31" s="792" t="s">
        <v>124</v>
      </c>
      <c r="C31" s="792"/>
      <c r="D31" s="40" t="e">
        <f>-SUM(#REF!)</f>
        <v>#REF!</v>
      </c>
      <c r="E31" s="40" t="e">
        <f>-SUM(#REF!)</f>
        <v>#REF!</v>
      </c>
      <c r="F31" s="33"/>
      <c r="G31" s="689" t="s">
        <v>125</v>
      </c>
      <c r="H31" s="689"/>
      <c r="I31" s="40" t="e">
        <f>SUM(#REF!)</f>
        <v>#REF!</v>
      </c>
      <c r="J31" s="40" t="e">
        <f>SUM(#REF!)</f>
        <v>#REF!</v>
      </c>
      <c r="K31" s="38"/>
    </row>
    <row r="32" spans="1:11" ht="12">
      <c r="A32" s="39"/>
      <c r="B32" s="689" t="s">
        <v>126</v>
      </c>
      <c r="C32" s="689"/>
      <c r="D32" s="40" t="e">
        <f>-SUM(#REF!)</f>
        <v>#REF!</v>
      </c>
      <c r="E32" s="40" t="e">
        <f>-SUM(#REF!)</f>
        <v>#REF!</v>
      </c>
      <c r="F32" s="33"/>
      <c r="G32" s="689" t="s">
        <v>127</v>
      </c>
      <c r="H32" s="689"/>
      <c r="I32" s="40" t="e">
        <f>SUM(#REF!)</f>
        <v>#REF!</v>
      </c>
      <c r="J32" s="40" t="e">
        <f>SUM(#REF!)</f>
        <v>#REF!</v>
      </c>
      <c r="K32" s="38"/>
    </row>
    <row r="33" spans="1:11" ht="12">
      <c r="A33" s="39"/>
      <c r="B33" s="689" t="s">
        <v>128</v>
      </c>
      <c r="C33" s="689"/>
      <c r="D33" s="40" t="e">
        <f>-SUM(#REF!)</f>
        <v>#REF!</v>
      </c>
      <c r="E33" s="40" t="e">
        <f>-SUM(#REF!)</f>
        <v>#REF!</v>
      </c>
      <c r="F33" s="33"/>
      <c r="G33" s="689" t="s">
        <v>129</v>
      </c>
      <c r="H33" s="689"/>
      <c r="I33" s="40" t="e">
        <f>SUM(#REF!)</f>
        <v>#REF!</v>
      </c>
      <c r="J33" s="40" t="e">
        <f>SUM(#REF!)</f>
        <v>#REF!</v>
      </c>
      <c r="K33" s="38"/>
    </row>
    <row r="34" spans="1:11" ht="12">
      <c r="A34" s="36"/>
      <c r="B34" s="41"/>
      <c r="C34" s="44"/>
      <c r="D34" s="32"/>
      <c r="E34" s="32"/>
      <c r="F34" s="33"/>
      <c r="G34" s="41"/>
      <c r="H34" s="42"/>
      <c r="I34" s="43"/>
      <c r="J34" s="43"/>
      <c r="K34" s="38"/>
    </row>
    <row r="35" spans="1:11" ht="12">
      <c r="A35" s="45"/>
      <c r="B35" s="786" t="s">
        <v>130</v>
      </c>
      <c r="C35" s="786"/>
      <c r="D35" s="46" t="e">
        <f>D14+D24+D28</f>
        <v>#REF!</v>
      </c>
      <c r="E35" s="46" t="e">
        <f>E14+E24+E28</f>
        <v>#REF!</v>
      </c>
      <c r="F35" s="47"/>
      <c r="G35" s="793" t="s">
        <v>131</v>
      </c>
      <c r="H35" s="793"/>
      <c r="I35" s="48" t="e">
        <f>SUM(I36:I40)</f>
        <v>#REF!</v>
      </c>
      <c r="J35" s="48" t="e">
        <f>SUM(J36:J40)</f>
        <v>#REF!</v>
      </c>
      <c r="K35" s="38"/>
    </row>
    <row r="36" spans="1:11" ht="12">
      <c r="A36" s="36"/>
      <c r="B36" s="786"/>
      <c r="C36" s="786"/>
      <c r="D36" s="32"/>
      <c r="E36" s="32"/>
      <c r="F36" s="33"/>
      <c r="G36" s="689" t="s">
        <v>132</v>
      </c>
      <c r="H36" s="689"/>
      <c r="I36" s="40" t="e">
        <f>SUM(#REF!)</f>
        <v>#REF!</v>
      </c>
      <c r="J36" s="40" t="e">
        <f>SUM(#REF!)</f>
        <v>#REF!</v>
      </c>
      <c r="K36" s="38"/>
    </row>
    <row r="37" spans="1:11" ht="12">
      <c r="A37" s="49"/>
      <c r="B37" s="33"/>
      <c r="C37" s="33"/>
      <c r="D37" s="33"/>
      <c r="E37" s="33"/>
      <c r="F37" s="33"/>
      <c r="G37" s="689" t="s">
        <v>133</v>
      </c>
      <c r="H37" s="689"/>
      <c r="I37" s="40" t="e">
        <f>SUM(#REF!)</f>
        <v>#REF!</v>
      </c>
      <c r="J37" s="40" t="e">
        <f>SUM(#REF!)</f>
        <v>#REF!</v>
      </c>
      <c r="K37" s="38"/>
    </row>
    <row r="38" spans="1:11" ht="12">
      <c r="A38" s="49"/>
      <c r="B38" s="33"/>
      <c r="C38" s="33"/>
      <c r="D38" s="33"/>
      <c r="E38" s="33"/>
      <c r="F38" s="33"/>
      <c r="G38" s="689" t="s">
        <v>134</v>
      </c>
      <c r="H38" s="689"/>
      <c r="I38" s="40" t="e">
        <f>SUM(#REF!)</f>
        <v>#REF!</v>
      </c>
      <c r="J38" s="40" t="e">
        <f>SUM(#REF!)</f>
        <v>#REF!</v>
      </c>
      <c r="K38" s="38"/>
    </row>
    <row r="39" spans="1:11" ht="12">
      <c r="A39" s="49"/>
      <c r="B39" s="33"/>
      <c r="C39" s="33"/>
      <c r="D39" s="33"/>
      <c r="E39" s="33"/>
      <c r="F39" s="33"/>
      <c r="G39" s="689" t="s">
        <v>135</v>
      </c>
      <c r="H39" s="689"/>
      <c r="I39" s="40" t="e">
        <f>SUM(#REF!)</f>
        <v>#REF!</v>
      </c>
      <c r="J39" s="40" t="e">
        <f>SUM(#REF!)</f>
        <v>#REF!</v>
      </c>
      <c r="K39" s="38"/>
    </row>
    <row r="40" spans="1:11" ht="12">
      <c r="A40" s="49"/>
      <c r="B40" s="33"/>
      <c r="C40" s="33"/>
      <c r="D40" s="33"/>
      <c r="E40" s="33"/>
      <c r="F40" s="33"/>
      <c r="G40" s="689" t="s">
        <v>136</v>
      </c>
      <c r="H40" s="689"/>
      <c r="I40" s="40" t="e">
        <f>SUM(#REF!)</f>
        <v>#REF!</v>
      </c>
      <c r="J40" s="40" t="e">
        <f>SUM(#REF!)</f>
        <v>#REF!</v>
      </c>
      <c r="K40" s="38"/>
    </row>
    <row r="41" spans="1:11" ht="12">
      <c r="A41" s="49"/>
      <c r="B41" s="33"/>
      <c r="C41" s="33"/>
      <c r="D41" s="33"/>
      <c r="E41" s="33"/>
      <c r="F41" s="33"/>
      <c r="G41" s="41"/>
      <c r="H41" s="42"/>
      <c r="I41" s="43"/>
      <c r="J41" s="43"/>
      <c r="K41" s="38"/>
    </row>
    <row r="42" spans="1:11" ht="12">
      <c r="A42" s="49"/>
      <c r="B42" s="33"/>
      <c r="C42" s="33"/>
      <c r="D42" s="33"/>
      <c r="E42" s="33"/>
      <c r="F42" s="33"/>
      <c r="G42" s="791" t="s">
        <v>137</v>
      </c>
      <c r="H42" s="791"/>
      <c r="I42" s="48" t="e">
        <f>SUM(I43:I48)</f>
        <v>#REF!</v>
      </c>
      <c r="J42" s="48" t="e">
        <f>SUM(J43:J48)</f>
        <v>#REF!</v>
      </c>
      <c r="K42" s="38"/>
    </row>
    <row r="43" spans="1:11" ht="26.25" customHeight="1">
      <c r="A43" s="49"/>
      <c r="B43" s="33"/>
      <c r="C43" s="33"/>
      <c r="D43" s="33"/>
      <c r="E43" s="33"/>
      <c r="F43" s="33"/>
      <c r="G43" s="792" t="s">
        <v>138</v>
      </c>
      <c r="H43" s="792"/>
      <c r="I43" s="40" t="e">
        <f>SUM(#REF!)+SUM(#REF!)+SUM(#REF!)+SUM(#REF!)+SUM(#REF!)+SUM(#REF!)+SUM(#REF!)</f>
        <v>#REF!</v>
      </c>
      <c r="J43" s="40" t="e">
        <f>SUM(#REF!)+SUM(#REF!)+SUM(#REF!)+SUM(#REF!)+SUM(#REF!)+SUM(#REF!)+SUM(#REF!)</f>
        <v>#REF!</v>
      </c>
      <c r="K43" s="38"/>
    </row>
    <row r="44" spans="1:11" ht="12">
      <c r="A44" s="49"/>
      <c r="B44" s="33"/>
      <c r="C44" s="33"/>
      <c r="D44" s="33"/>
      <c r="E44" s="33"/>
      <c r="F44" s="33"/>
      <c r="G44" s="689" t="s">
        <v>139</v>
      </c>
      <c r="H44" s="689"/>
      <c r="I44" s="40" t="e">
        <f>SUM(#REF!)+SUM(#REF!)</f>
        <v>#REF!</v>
      </c>
      <c r="J44" s="40" t="e">
        <f>SUM(#REF!)+SUM(#REF!)</f>
        <v>#REF!</v>
      </c>
      <c r="K44" s="38"/>
    </row>
    <row r="45" spans="1:11" ht="12" customHeight="1">
      <c r="A45" s="49"/>
      <c r="B45" s="33"/>
      <c r="C45" s="33"/>
      <c r="D45" s="33"/>
      <c r="E45" s="33"/>
      <c r="F45" s="33"/>
      <c r="G45" s="689" t="s">
        <v>140</v>
      </c>
      <c r="H45" s="689"/>
      <c r="I45" s="40" t="e">
        <f>SUM(#REF!)</f>
        <v>#REF!</v>
      </c>
      <c r="J45" s="40" t="e">
        <f>SUM(#REF!)</f>
        <v>#REF!</v>
      </c>
      <c r="K45" s="38"/>
    </row>
    <row r="46" spans="1:11" ht="25.5" customHeight="1">
      <c r="A46" s="49"/>
      <c r="B46" s="33"/>
      <c r="C46" s="33"/>
      <c r="D46" s="33"/>
      <c r="E46" s="33"/>
      <c r="F46" s="33"/>
      <c r="G46" s="792" t="s">
        <v>141</v>
      </c>
      <c r="H46" s="792"/>
      <c r="I46" s="40" t="e">
        <f>SUM(#REF!)</f>
        <v>#REF!</v>
      </c>
      <c r="J46" s="40" t="e">
        <f>SUM(#REF!)</f>
        <v>#REF!</v>
      </c>
      <c r="K46" s="38"/>
    </row>
    <row r="47" spans="1:11" ht="12">
      <c r="A47" s="49"/>
      <c r="B47" s="33"/>
      <c r="C47" s="33"/>
      <c r="D47" s="33"/>
      <c r="E47" s="33"/>
      <c r="F47" s="33"/>
      <c r="G47" s="689" t="s">
        <v>142</v>
      </c>
      <c r="H47" s="689"/>
      <c r="I47" s="40" t="e">
        <f>SUM(#REF!)</f>
        <v>#REF!</v>
      </c>
      <c r="J47" s="40" t="e">
        <f>SUM(#REF!)</f>
        <v>#REF!</v>
      </c>
      <c r="K47" s="38"/>
    </row>
    <row r="48" spans="1:11" ht="12">
      <c r="A48" s="49"/>
      <c r="B48" s="33"/>
      <c r="C48" s="33"/>
      <c r="D48" s="33"/>
      <c r="E48" s="33"/>
      <c r="F48" s="33"/>
      <c r="G48" s="689" t="s">
        <v>143</v>
      </c>
      <c r="H48" s="689"/>
      <c r="I48" s="40" t="e">
        <f>SUM(#REF!)</f>
        <v>#REF!</v>
      </c>
      <c r="J48" s="40" t="e">
        <f>SUM(#REF!)</f>
        <v>#REF!</v>
      </c>
      <c r="K48" s="38"/>
    </row>
    <row r="49" spans="1:11" ht="12">
      <c r="A49" s="49"/>
      <c r="B49" s="33"/>
      <c r="C49" s="33"/>
      <c r="D49" s="33"/>
      <c r="E49" s="33"/>
      <c r="F49" s="33"/>
      <c r="G49" s="41"/>
      <c r="H49" s="42"/>
      <c r="I49" s="43"/>
      <c r="J49" s="43"/>
      <c r="K49" s="38"/>
    </row>
    <row r="50" spans="1:11" ht="12">
      <c r="A50" s="49"/>
      <c r="B50" s="33"/>
      <c r="C50" s="33"/>
      <c r="D50" s="33"/>
      <c r="E50" s="33"/>
      <c r="F50" s="33"/>
      <c r="G50" s="791" t="s">
        <v>144</v>
      </c>
      <c r="H50" s="791"/>
      <c r="I50" s="48" t="e">
        <f>SUM(I51)</f>
        <v>#REF!</v>
      </c>
      <c r="J50" s="48" t="e">
        <f>SUM(J51)</f>
        <v>#REF!</v>
      </c>
      <c r="K50" s="38"/>
    </row>
    <row r="51" spans="1:11" ht="12">
      <c r="A51" s="49"/>
      <c r="B51" s="33"/>
      <c r="C51" s="33"/>
      <c r="D51" s="33"/>
      <c r="E51" s="33"/>
      <c r="F51" s="33"/>
      <c r="G51" s="689" t="s">
        <v>145</v>
      </c>
      <c r="H51" s="689"/>
      <c r="I51" s="40" t="e">
        <f>SUM(#REF!)</f>
        <v>#REF!</v>
      </c>
      <c r="J51" s="40" t="e">
        <f>SUM(#REF!)</f>
        <v>#REF!</v>
      </c>
      <c r="K51" s="38"/>
    </row>
    <row r="52" spans="1:11" ht="12">
      <c r="A52" s="49"/>
      <c r="B52" s="33"/>
      <c r="C52" s="33"/>
      <c r="D52" s="33"/>
      <c r="E52" s="33"/>
      <c r="F52" s="33"/>
      <c r="G52" s="41"/>
      <c r="H52" s="42"/>
      <c r="I52" s="43"/>
      <c r="J52" s="43"/>
      <c r="K52" s="38"/>
    </row>
    <row r="53" spans="1:11" ht="12">
      <c r="A53" s="49"/>
      <c r="B53" s="33"/>
      <c r="C53" s="33"/>
      <c r="D53" s="33"/>
      <c r="E53" s="33"/>
      <c r="F53" s="33"/>
      <c r="G53" s="786" t="s">
        <v>146</v>
      </c>
      <c r="H53" s="786"/>
      <c r="I53" s="50" t="e">
        <f>I14+I19+I30+I35+I42+I50</f>
        <v>#REF!</v>
      </c>
      <c r="J53" s="50" t="e">
        <f>J14+J19+J30+J35+J42+J50</f>
        <v>#REF!</v>
      </c>
      <c r="K53" s="51"/>
    </row>
    <row r="54" spans="1:11" ht="12">
      <c r="A54" s="49"/>
      <c r="B54" s="33"/>
      <c r="C54" s="33"/>
      <c r="D54" s="33"/>
      <c r="E54" s="33"/>
      <c r="F54" s="33"/>
      <c r="G54" s="52"/>
      <c r="H54" s="52"/>
      <c r="I54" s="43"/>
      <c r="J54" s="43"/>
      <c r="K54" s="51"/>
    </row>
    <row r="55" spans="1:11" ht="12">
      <c r="A55" s="49"/>
      <c r="B55" s="33"/>
      <c r="C55" s="33"/>
      <c r="D55" s="33"/>
      <c r="E55" s="33"/>
      <c r="F55" s="33"/>
      <c r="G55" s="787" t="s">
        <v>147</v>
      </c>
      <c r="H55" s="787"/>
      <c r="I55" s="50" t="e">
        <f>D35-I53</f>
        <v>#REF!</v>
      </c>
      <c r="J55" s="50" t="e">
        <f>E35-J53</f>
        <v>#REF!</v>
      </c>
      <c r="K55" s="51"/>
    </row>
    <row r="56" spans="1:11" ht="6" customHeight="1">
      <c r="A56" s="53"/>
      <c r="B56" s="54"/>
      <c r="C56" s="54"/>
      <c r="D56" s="54"/>
      <c r="E56" s="54"/>
      <c r="F56" s="54"/>
      <c r="G56" s="55"/>
      <c r="H56" s="55"/>
      <c r="I56" s="54"/>
      <c r="J56" s="54"/>
      <c r="K56" s="56"/>
    </row>
    <row r="57" spans="1:11" ht="6" customHeight="1">
      <c r="A57" s="20"/>
      <c r="B57" s="20"/>
      <c r="C57" s="20"/>
      <c r="D57" s="20"/>
      <c r="E57" s="20"/>
      <c r="F57" s="20"/>
      <c r="G57" s="25"/>
      <c r="H57" s="25"/>
      <c r="I57" s="20"/>
      <c r="J57" s="20"/>
      <c r="K57" s="20"/>
    </row>
    <row r="58" spans="1:11" ht="6" customHeight="1">
      <c r="A58" s="54"/>
      <c r="B58" s="57"/>
      <c r="C58" s="58"/>
      <c r="D58" s="59"/>
      <c r="E58" s="59"/>
      <c r="F58" s="54"/>
      <c r="G58" s="60"/>
      <c r="H58" s="61"/>
      <c r="I58" s="59"/>
      <c r="J58" s="59"/>
      <c r="K58" s="54"/>
    </row>
    <row r="59" spans="1:11" ht="6" customHeight="1">
      <c r="A59" s="20"/>
      <c r="B59" s="42"/>
      <c r="C59" s="62"/>
      <c r="D59" s="63"/>
      <c r="E59" s="63"/>
      <c r="F59" s="20"/>
      <c r="G59" s="64"/>
      <c r="H59" s="65"/>
      <c r="I59" s="63"/>
      <c r="J59" s="63"/>
      <c r="K59" s="20"/>
    </row>
    <row r="60" spans="2:10" ht="15" customHeight="1">
      <c r="B60" s="788" t="s">
        <v>148</v>
      </c>
      <c r="C60" s="788"/>
      <c r="D60" s="788"/>
      <c r="E60" s="788"/>
      <c r="F60" s="788"/>
      <c r="G60" s="788"/>
      <c r="H60" s="788"/>
      <c r="I60" s="788"/>
      <c r="J60" s="788"/>
    </row>
    <row r="61" spans="2:10" ht="9.75" customHeight="1">
      <c r="B61" s="42"/>
      <c r="C61" s="62"/>
      <c r="D61" s="63"/>
      <c r="E61" s="63"/>
      <c r="G61" s="64"/>
      <c r="H61" s="62"/>
      <c r="I61" s="63"/>
      <c r="J61" s="63"/>
    </row>
    <row r="62" spans="2:10" ht="30" customHeight="1">
      <c r="B62" s="42"/>
      <c r="C62" s="789"/>
      <c r="D62" s="789"/>
      <c r="E62" s="63"/>
      <c r="G62" s="790"/>
      <c r="H62" s="790"/>
      <c r="I62" s="63"/>
      <c r="J62" s="63"/>
    </row>
    <row r="63" spans="2:10" ht="13.5" customHeight="1">
      <c r="B63" s="66"/>
      <c r="C63" s="784" t="str">
        <f>ENTE!D10</f>
        <v>ING. ENRIQUE DE ECHAVARRI LARY</v>
      </c>
      <c r="D63" s="784"/>
      <c r="E63" s="63"/>
      <c r="F63" s="63"/>
      <c r="G63" s="784" t="str">
        <f>ENTE!D14</f>
        <v>RICARDO BACA MUÑOZ</v>
      </c>
      <c r="H63" s="784"/>
      <c r="I63" s="67"/>
      <c r="J63" s="63"/>
    </row>
    <row r="64" spans="2:10" ht="13.5" customHeight="1">
      <c r="B64" s="68"/>
      <c r="C64" s="785" t="str">
        <f>ENTE!D12</f>
        <v>COORDINADOR GENERAL DE USEBEQ</v>
      </c>
      <c r="D64" s="785"/>
      <c r="E64" s="69"/>
      <c r="F64" s="69"/>
      <c r="G64" s="785" t="str">
        <f>ENTE!D16</f>
        <v>DIRECTOR DE ADMINISTRACION</v>
      </c>
      <c r="H64" s="785"/>
      <c r="I64" s="67"/>
      <c r="J64" s="63"/>
    </row>
    <row r="65" ht="9.75" customHeight="1">
      <c r="D65" s="70"/>
    </row>
    <row r="66" ht="12">
      <c r="D66" s="70"/>
    </row>
    <row r="67" ht="12">
      <c r="D67" s="70"/>
    </row>
  </sheetData>
  <sheetProtection selectLockedCells="1"/>
  <mergeCells count="73">
    <mergeCell ref="G11:H11"/>
    <mergeCell ref="B13:C13"/>
    <mergeCell ref="G13:H13"/>
    <mergeCell ref="B14:C14"/>
    <mergeCell ref="G14:H14"/>
    <mergeCell ref="B1:K1"/>
    <mergeCell ref="B2:K2"/>
    <mergeCell ref="B3:K3"/>
    <mergeCell ref="B4:K4"/>
    <mergeCell ref="B5:K5"/>
    <mergeCell ref="B6:K6"/>
    <mergeCell ref="C8:K8"/>
    <mergeCell ref="B11:C11"/>
    <mergeCell ref="G17:H17"/>
    <mergeCell ref="B18:C18"/>
    <mergeCell ref="B19:C19"/>
    <mergeCell ref="G19:H19"/>
    <mergeCell ref="B20:C20"/>
    <mergeCell ref="G20:H20"/>
    <mergeCell ref="G27:H27"/>
    <mergeCell ref="B28:C28"/>
    <mergeCell ref="G28:H28"/>
    <mergeCell ref="B21:C21"/>
    <mergeCell ref="G21:H21"/>
    <mergeCell ref="B15:C15"/>
    <mergeCell ref="G15:H15"/>
    <mergeCell ref="B16:C16"/>
    <mergeCell ref="G16:H16"/>
    <mergeCell ref="B17:C17"/>
    <mergeCell ref="B29:C29"/>
    <mergeCell ref="B22:C22"/>
    <mergeCell ref="G22:H22"/>
    <mergeCell ref="G23:H23"/>
    <mergeCell ref="B24:C24"/>
    <mergeCell ref="G24:H24"/>
    <mergeCell ref="B25:C25"/>
    <mergeCell ref="G25:H25"/>
    <mergeCell ref="B26:C26"/>
    <mergeCell ref="G26:H26"/>
    <mergeCell ref="B30:C30"/>
    <mergeCell ref="G30:H30"/>
    <mergeCell ref="B31:C31"/>
    <mergeCell ref="G31:H31"/>
    <mergeCell ref="B32:C32"/>
    <mergeCell ref="G32:H32"/>
    <mergeCell ref="G47:H47"/>
    <mergeCell ref="G48:H48"/>
    <mergeCell ref="B33:C33"/>
    <mergeCell ref="G33:H33"/>
    <mergeCell ref="B35:C35"/>
    <mergeCell ref="G35:H35"/>
    <mergeCell ref="B36:C36"/>
    <mergeCell ref="G36:H36"/>
    <mergeCell ref="G50:H50"/>
    <mergeCell ref="G37:H37"/>
    <mergeCell ref="G38:H38"/>
    <mergeCell ref="G39:H39"/>
    <mergeCell ref="G40:H40"/>
    <mergeCell ref="G42:H42"/>
    <mergeCell ref="G43:H43"/>
    <mergeCell ref="G44:H44"/>
    <mergeCell ref="G45:H45"/>
    <mergeCell ref="G46:H46"/>
    <mergeCell ref="C63:D63"/>
    <mergeCell ref="G63:H63"/>
    <mergeCell ref="C64:D64"/>
    <mergeCell ref="G64:H64"/>
    <mergeCell ref="G51:H51"/>
    <mergeCell ref="G53:H53"/>
    <mergeCell ref="G55:H55"/>
    <mergeCell ref="B60:J60"/>
    <mergeCell ref="C62:D62"/>
    <mergeCell ref="G62:H62"/>
  </mergeCells>
  <printOptions verticalCentered="1"/>
  <pageMargins left="0.7086614173228347" right="0.7086614173228347" top="0.7480314960629921" bottom="0.7480314960629921" header="0" footer="0"/>
  <pageSetup fitToHeight="1" fitToWidth="1" horizontalDpi="600" verticalDpi="600" orientation="landscape" scale="59" r:id="rId2"/>
  <headerFooter>
    <oddFooter>&amp;C&amp;A&amp;RPágina 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74"/>
  <sheetViews>
    <sheetView zoomScalePageLayoutView="80" workbookViewId="0" topLeftCell="A1">
      <selection activeCell="A10" sqref="A10:A11"/>
    </sheetView>
  </sheetViews>
  <sheetFormatPr defaultColWidth="11.421875" defaultRowHeight="15"/>
  <cols>
    <col min="1" max="1" width="4.8515625" style="20" customWidth="1"/>
    <col min="2" max="2" width="27.57421875" style="33" customWidth="1"/>
    <col min="3" max="3" width="37.8515625" style="20" customWidth="1"/>
    <col min="4" max="5" width="21.00390625" style="20" customWidth="1"/>
    <col min="6" max="6" width="11.00390625" style="81" customWidth="1"/>
    <col min="7" max="8" width="27.57421875" style="20" customWidth="1"/>
    <col min="9" max="10" width="21.00390625" style="20" customWidth="1"/>
    <col min="11" max="11" width="4.8515625" style="21" customWidth="1"/>
    <col min="12" max="12" width="1.7109375" style="72" customWidth="1"/>
    <col min="13" max="16384" width="11.421875" style="20" customWidth="1"/>
  </cols>
  <sheetData>
    <row r="1" spans="1:11" ht="12" customHeight="1">
      <c r="A1" s="21"/>
      <c r="B1" s="794" t="s">
        <v>0</v>
      </c>
      <c r="C1" s="794"/>
      <c r="D1" s="794"/>
      <c r="E1" s="794"/>
      <c r="F1" s="794"/>
      <c r="G1" s="794"/>
      <c r="H1" s="794"/>
      <c r="I1" s="794"/>
      <c r="J1" s="794"/>
      <c r="K1" s="794"/>
    </row>
    <row r="2" spans="2:12" ht="12" customHeight="1">
      <c r="B2" s="794" t="s">
        <v>2</v>
      </c>
      <c r="C2" s="794"/>
      <c r="D2" s="794"/>
      <c r="E2" s="794"/>
      <c r="F2" s="794"/>
      <c r="G2" s="794"/>
      <c r="H2" s="794"/>
      <c r="I2" s="794"/>
      <c r="J2" s="794"/>
      <c r="K2" s="794"/>
      <c r="L2" s="33"/>
    </row>
    <row r="3" spans="2:12" ht="12" customHeight="1">
      <c r="B3" s="794" t="s">
        <v>1</v>
      </c>
      <c r="C3" s="794"/>
      <c r="D3" s="794"/>
      <c r="E3" s="794"/>
      <c r="F3" s="794"/>
      <c r="G3" s="794"/>
      <c r="H3" s="794"/>
      <c r="I3" s="794"/>
      <c r="J3" s="794"/>
      <c r="K3" s="794"/>
      <c r="L3" s="33"/>
    </row>
    <row r="4" spans="2:11" ht="12" customHeight="1">
      <c r="B4" s="804" t="s">
        <v>150</v>
      </c>
      <c r="C4" s="804"/>
      <c r="D4" s="804"/>
      <c r="E4" s="804"/>
      <c r="F4" s="804"/>
      <c r="G4" s="804"/>
      <c r="H4" s="804"/>
      <c r="I4" s="804"/>
      <c r="J4" s="804"/>
      <c r="K4" s="804"/>
    </row>
    <row r="5" spans="2:11" ht="12" customHeight="1">
      <c r="B5" s="804" t="s">
        <v>210</v>
      </c>
      <c r="C5" s="804"/>
      <c r="D5" s="804"/>
      <c r="E5" s="804"/>
      <c r="F5" s="804"/>
      <c r="G5" s="804"/>
      <c r="H5" s="804"/>
      <c r="I5" s="804"/>
      <c r="J5" s="804"/>
      <c r="K5" s="804"/>
    </row>
    <row r="6" spans="2:11" ht="12" customHeight="1">
      <c r="B6" s="803" t="s">
        <v>91</v>
      </c>
      <c r="C6" s="803"/>
      <c r="D6" s="803"/>
      <c r="E6" s="803"/>
      <c r="F6" s="803"/>
      <c r="G6" s="803"/>
      <c r="H6" s="803"/>
      <c r="I6" s="803"/>
      <c r="J6" s="803"/>
      <c r="K6" s="803"/>
    </row>
    <row r="7" spans="1:11" ht="12" customHeight="1">
      <c r="A7" s="73"/>
      <c r="B7" s="24" t="s">
        <v>4</v>
      </c>
      <c r="C7" s="795" t="str">
        <f>ENTE!D8</f>
        <v>UNIDAD DE SERVICIOS PARA LA EDUCACION BASICA EN EL ESTADO DE QUERETARO</v>
      </c>
      <c r="D7" s="795"/>
      <c r="E7" s="795"/>
      <c r="F7" s="795"/>
      <c r="G7" s="795"/>
      <c r="H7" s="795"/>
      <c r="I7" s="795"/>
      <c r="J7" s="795"/>
      <c r="K7" s="795"/>
    </row>
    <row r="8" spans="1:12" ht="3" customHeight="1">
      <c r="A8" s="74"/>
      <c r="B8" s="74"/>
      <c r="C8" s="74"/>
      <c r="D8" s="74"/>
      <c r="E8" s="74"/>
      <c r="F8" s="75"/>
      <c r="G8" s="74"/>
      <c r="H8" s="74"/>
      <c r="I8" s="74"/>
      <c r="J8" s="74"/>
      <c r="K8" s="20"/>
      <c r="L8" s="33"/>
    </row>
    <row r="9" spans="1:10" ht="3" customHeight="1">
      <c r="A9" s="74"/>
      <c r="B9" s="74"/>
      <c r="C9" s="74"/>
      <c r="D9" s="74"/>
      <c r="E9" s="74"/>
      <c r="F9" s="75"/>
      <c r="G9" s="74"/>
      <c r="H9" s="74"/>
      <c r="I9" s="74"/>
      <c r="J9" s="74"/>
    </row>
    <row r="10" spans="1:12" s="77" customFormat="1" ht="15" customHeight="1">
      <c r="A10" s="797"/>
      <c r="B10" s="799" t="s">
        <v>151</v>
      </c>
      <c r="C10" s="799"/>
      <c r="D10" s="174" t="s">
        <v>152</v>
      </c>
      <c r="E10" s="174"/>
      <c r="F10" s="801"/>
      <c r="G10" s="799" t="s">
        <v>151</v>
      </c>
      <c r="H10" s="799"/>
      <c r="I10" s="174" t="s">
        <v>152</v>
      </c>
      <c r="J10" s="174"/>
      <c r="K10" s="175"/>
      <c r="L10" s="76"/>
    </row>
    <row r="11" spans="1:12" s="77" customFormat="1" ht="15" customHeight="1">
      <c r="A11" s="798"/>
      <c r="B11" s="800"/>
      <c r="C11" s="800"/>
      <c r="D11" s="176">
        <v>2015</v>
      </c>
      <c r="E11" s="176">
        <v>2016</v>
      </c>
      <c r="F11" s="802"/>
      <c r="G11" s="800"/>
      <c r="H11" s="800"/>
      <c r="I11" s="176">
        <v>2015</v>
      </c>
      <c r="J11" s="176">
        <v>2016</v>
      </c>
      <c r="K11" s="177"/>
      <c r="L11" s="76"/>
    </row>
    <row r="12" spans="1:12" ht="3" customHeight="1">
      <c r="A12" s="78"/>
      <c r="B12" s="74"/>
      <c r="C12" s="74"/>
      <c r="D12" s="74"/>
      <c r="E12" s="74"/>
      <c r="F12" s="75"/>
      <c r="G12" s="74"/>
      <c r="H12" s="74"/>
      <c r="I12" s="74"/>
      <c r="J12" s="74"/>
      <c r="K12" s="30"/>
      <c r="L12" s="33"/>
    </row>
    <row r="13" spans="1:11" ht="3" customHeight="1">
      <c r="A13" s="78"/>
      <c r="B13" s="74"/>
      <c r="C13" s="74"/>
      <c r="D13" s="74"/>
      <c r="E13" s="74"/>
      <c r="F13" s="75"/>
      <c r="G13" s="74"/>
      <c r="H13" s="74"/>
      <c r="I13" s="74"/>
      <c r="J13" s="74"/>
      <c r="K13" s="30"/>
    </row>
    <row r="14" spans="1:11" ht="12">
      <c r="A14" s="79"/>
      <c r="B14" s="791" t="s">
        <v>153</v>
      </c>
      <c r="C14" s="791"/>
      <c r="D14" s="80"/>
      <c r="E14" s="42"/>
      <c r="G14" s="791" t="s">
        <v>154</v>
      </c>
      <c r="H14" s="791"/>
      <c r="I14" s="67"/>
      <c r="J14" s="67"/>
      <c r="K14" s="30"/>
    </row>
    <row r="15" spans="1:11" ht="4.5" customHeight="1">
      <c r="A15" s="79"/>
      <c r="B15" s="41"/>
      <c r="C15" s="67"/>
      <c r="D15" s="32"/>
      <c r="E15" s="32"/>
      <c r="G15" s="41"/>
      <c r="H15" s="67"/>
      <c r="I15" s="37"/>
      <c r="J15" s="37"/>
      <c r="K15" s="30"/>
    </row>
    <row r="16" spans="1:11" ht="12">
      <c r="A16" s="79"/>
      <c r="B16" s="786" t="s">
        <v>155</v>
      </c>
      <c r="C16" s="786"/>
      <c r="D16" s="32"/>
      <c r="E16" s="32"/>
      <c r="G16" s="786" t="s">
        <v>156</v>
      </c>
      <c r="H16" s="786"/>
      <c r="I16" s="32"/>
      <c r="J16" s="32"/>
      <c r="K16" s="30"/>
    </row>
    <row r="17" spans="1:11" s="72" customFormat="1" ht="4.5" customHeight="1">
      <c r="A17" s="79"/>
      <c r="B17" s="52"/>
      <c r="C17" s="44"/>
      <c r="D17" s="32"/>
      <c r="E17" s="32"/>
      <c r="F17" s="81"/>
      <c r="G17" s="52"/>
      <c r="H17" s="44"/>
      <c r="I17" s="32"/>
      <c r="J17" s="32"/>
      <c r="K17" s="30"/>
    </row>
    <row r="18" spans="1:11" s="72" customFormat="1" ht="12">
      <c r="A18" s="79"/>
      <c r="B18" s="689" t="s">
        <v>157</v>
      </c>
      <c r="C18" s="689"/>
      <c r="D18" s="32" t="e">
        <f>SUM(#REF!)</f>
        <v>#REF!</v>
      </c>
      <c r="E18" s="32" t="e">
        <f>SUM(#REF!)</f>
        <v>#REF!</v>
      </c>
      <c r="F18" s="81"/>
      <c r="G18" s="689" t="s">
        <v>158</v>
      </c>
      <c r="H18" s="689"/>
      <c r="I18" s="32" t="e">
        <f>-SUM(#REF!)</f>
        <v>#REF!</v>
      </c>
      <c r="J18" s="32" t="e">
        <f>-SUM(#REF!)</f>
        <v>#REF!</v>
      </c>
      <c r="K18" s="30"/>
    </row>
    <row r="19" spans="1:11" s="72" customFormat="1" ht="12">
      <c r="A19" s="79"/>
      <c r="B19" s="689" t="s">
        <v>159</v>
      </c>
      <c r="C19" s="689"/>
      <c r="D19" s="32" t="e">
        <f>SUM(#REF!)</f>
        <v>#REF!</v>
      </c>
      <c r="E19" s="32" t="e">
        <f>SUM(#REF!)</f>
        <v>#REF!</v>
      </c>
      <c r="F19" s="81"/>
      <c r="G19" s="689" t="s">
        <v>160</v>
      </c>
      <c r="H19" s="689"/>
      <c r="I19" s="32" t="e">
        <f>-SUM(#REF!)</f>
        <v>#REF!</v>
      </c>
      <c r="J19" s="32" t="e">
        <f>-SUM(#REF!)</f>
        <v>#REF!</v>
      </c>
      <c r="K19" s="30"/>
    </row>
    <row r="20" spans="1:11" s="72" customFormat="1" ht="12">
      <c r="A20" s="79"/>
      <c r="B20" s="689" t="s">
        <v>161</v>
      </c>
      <c r="C20" s="689"/>
      <c r="D20" s="32" t="e">
        <f>SUM(#REF!)</f>
        <v>#REF!</v>
      </c>
      <c r="E20" s="32" t="e">
        <f>SUM(#REF!)</f>
        <v>#REF!</v>
      </c>
      <c r="F20" s="81"/>
      <c r="G20" s="689" t="s">
        <v>162</v>
      </c>
      <c r="H20" s="689"/>
      <c r="I20" s="32" t="e">
        <f>-SUM(#REF!)</f>
        <v>#REF!</v>
      </c>
      <c r="J20" s="32" t="e">
        <f>-SUM(#REF!)</f>
        <v>#REF!</v>
      </c>
      <c r="K20" s="30"/>
    </row>
    <row r="21" spans="1:11" s="72" customFormat="1" ht="12">
      <c r="A21" s="79"/>
      <c r="B21" s="689" t="s">
        <v>163</v>
      </c>
      <c r="C21" s="689"/>
      <c r="D21" s="32" t="e">
        <f>SUM(#REF!)</f>
        <v>#REF!</v>
      </c>
      <c r="E21" s="32" t="e">
        <f>SUM(#REF!)</f>
        <v>#REF!</v>
      </c>
      <c r="F21" s="81"/>
      <c r="G21" s="689" t="s">
        <v>164</v>
      </c>
      <c r="H21" s="689"/>
      <c r="I21" s="32" t="e">
        <f>-SUM(#REF!)</f>
        <v>#REF!</v>
      </c>
      <c r="J21" s="32" t="e">
        <f>-SUM(#REF!)</f>
        <v>#REF!</v>
      </c>
      <c r="K21" s="30"/>
    </row>
    <row r="22" spans="1:11" s="72" customFormat="1" ht="12">
      <c r="A22" s="79"/>
      <c r="B22" s="689" t="s">
        <v>165</v>
      </c>
      <c r="C22" s="689"/>
      <c r="D22" s="32" t="e">
        <f>SUM(#REF!)</f>
        <v>#REF!</v>
      </c>
      <c r="E22" s="32" t="e">
        <f>SUM(#REF!)</f>
        <v>#REF!</v>
      </c>
      <c r="F22" s="81"/>
      <c r="G22" s="689" t="s">
        <v>166</v>
      </c>
      <c r="H22" s="689"/>
      <c r="I22" s="32" t="e">
        <f>-SUM(#REF!)</f>
        <v>#REF!</v>
      </c>
      <c r="J22" s="32" t="e">
        <f>-SUM(#REF!)</f>
        <v>#REF!</v>
      </c>
      <c r="K22" s="30"/>
    </row>
    <row r="23" spans="1:11" s="72" customFormat="1" ht="25.5" customHeight="1">
      <c r="A23" s="79"/>
      <c r="B23" s="689" t="s">
        <v>167</v>
      </c>
      <c r="C23" s="689"/>
      <c r="D23" s="32" t="e">
        <f>SUM(#REF!)</f>
        <v>#REF!</v>
      </c>
      <c r="E23" s="32" t="e">
        <f>SUM(#REF!)</f>
        <v>#REF!</v>
      </c>
      <c r="F23" s="81"/>
      <c r="G23" s="792" t="s">
        <v>168</v>
      </c>
      <c r="H23" s="792"/>
      <c r="I23" s="32" t="e">
        <f>-SUM(#REF!)</f>
        <v>#REF!</v>
      </c>
      <c r="J23" s="32" t="e">
        <f>-SUM(#REF!)</f>
        <v>#REF!</v>
      </c>
      <c r="K23" s="30"/>
    </row>
    <row r="24" spans="1:11" s="72" customFormat="1" ht="12">
      <c r="A24" s="79"/>
      <c r="B24" s="689" t="s">
        <v>169</v>
      </c>
      <c r="C24" s="689"/>
      <c r="D24" s="32" t="e">
        <f>SUM(#REF!)</f>
        <v>#REF!</v>
      </c>
      <c r="E24" s="32" t="e">
        <f>SUM(#REF!)</f>
        <v>#REF!</v>
      </c>
      <c r="F24" s="81"/>
      <c r="G24" s="689" t="s">
        <v>170</v>
      </c>
      <c r="H24" s="689"/>
      <c r="I24" s="32" t="e">
        <f>-SUM(#REF!)</f>
        <v>#REF!</v>
      </c>
      <c r="J24" s="32" t="e">
        <f>-SUM(#REF!)</f>
        <v>#REF!</v>
      </c>
      <c r="K24" s="30"/>
    </row>
    <row r="25" spans="1:11" s="72" customFormat="1" ht="12">
      <c r="A25" s="79"/>
      <c r="B25" s="70"/>
      <c r="C25" s="82"/>
      <c r="D25" s="40"/>
      <c r="E25" s="40"/>
      <c r="F25" s="81"/>
      <c r="G25" s="689" t="s">
        <v>171</v>
      </c>
      <c r="H25" s="689"/>
      <c r="I25" s="32" t="e">
        <f>-SUM(#REF!)</f>
        <v>#REF!</v>
      </c>
      <c r="J25" s="32" t="e">
        <f>-SUM(#REF!)</f>
        <v>#REF!</v>
      </c>
      <c r="K25" s="30"/>
    </row>
    <row r="26" spans="1:11" s="72" customFormat="1" ht="12">
      <c r="A26" s="83"/>
      <c r="B26" s="786" t="s">
        <v>172</v>
      </c>
      <c r="C26" s="786"/>
      <c r="D26" s="37" t="e">
        <f>SUM(D18:D24)</f>
        <v>#REF!</v>
      </c>
      <c r="E26" s="37" t="e">
        <f>SUM(E18:E24)</f>
        <v>#REF!</v>
      </c>
      <c r="F26" s="84"/>
      <c r="G26" s="41"/>
      <c r="H26" s="67"/>
      <c r="I26" s="48"/>
      <c r="J26" s="48"/>
      <c r="K26" s="30"/>
    </row>
    <row r="27" spans="1:11" s="72" customFormat="1" ht="12">
      <c r="A27" s="83"/>
      <c r="B27" s="41"/>
      <c r="C27" s="85"/>
      <c r="D27" s="48"/>
      <c r="E27" s="48"/>
      <c r="F27" s="84"/>
      <c r="G27" s="786" t="s">
        <v>173</v>
      </c>
      <c r="H27" s="786"/>
      <c r="I27" s="37" t="e">
        <f>SUM(I18:I25)</f>
        <v>#REF!</v>
      </c>
      <c r="J27" s="37" t="e">
        <f>SUM(J18:J25)</f>
        <v>#REF!</v>
      </c>
      <c r="K27" s="30"/>
    </row>
    <row r="28" spans="1:11" s="72" customFormat="1" ht="12">
      <c r="A28" s="79"/>
      <c r="B28" s="70"/>
      <c r="C28" s="70"/>
      <c r="D28" s="40"/>
      <c r="E28" s="40"/>
      <c r="F28" s="81"/>
      <c r="G28" s="86"/>
      <c r="H28" s="82"/>
      <c r="I28" s="40"/>
      <c r="J28" s="40"/>
      <c r="K28" s="30"/>
    </row>
    <row r="29" spans="1:11" s="72" customFormat="1" ht="12">
      <c r="A29" s="79"/>
      <c r="B29" s="786" t="s">
        <v>174</v>
      </c>
      <c r="C29" s="786"/>
      <c r="D29" s="32"/>
      <c r="E29" s="32"/>
      <c r="F29" s="81"/>
      <c r="G29" s="786" t="s">
        <v>175</v>
      </c>
      <c r="H29" s="786"/>
      <c r="I29" s="32"/>
      <c r="J29" s="32"/>
      <c r="K29" s="30"/>
    </row>
    <row r="30" spans="1:11" s="72" customFormat="1" ht="12">
      <c r="A30" s="79"/>
      <c r="B30" s="70"/>
      <c r="C30" s="70"/>
      <c r="D30" s="40"/>
      <c r="E30" s="40"/>
      <c r="F30" s="81"/>
      <c r="G30" s="70"/>
      <c r="H30" s="82"/>
      <c r="I30" s="40"/>
      <c r="J30" s="40"/>
      <c r="K30" s="30"/>
    </row>
    <row r="31" spans="1:11" s="72" customFormat="1" ht="12">
      <c r="A31" s="79"/>
      <c r="B31" s="689" t="s">
        <v>176</v>
      </c>
      <c r="C31" s="689"/>
      <c r="D31" s="32" t="e">
        <f>SUM(#REF!)</f>
        <v>#REF!</v>
      </c>
      <c r="E31" s="32" t="e">
        <f>SUM(#REF!)</f>
        <v>#REF!</v>
      </c>
      <c r="F31" s="81"/>
      <c r="G31" s="689" t="s">
        <v>177</v>
      </c>
      <c r="H31" s="689"/>
      <c r="I31" s="32" t="e">
        <f>-SUM(#REF!)</f>
        <v>#REF!</v>
      </c>
      <c r="J31" s="32" t="e">
        <f>-SUM(#REF!)</f>
        <v>#REF!</v>
      </c>
      <c r="K31" s="30"/>
    </row>
    <row r="32" spans="1:11" s="72" customFormat="1" ht="12">
      <c r="A32" s="79"/>
      <c r="B32" s="689" t="s">
        <v>178</v>
      </c>
      <c r="C32" s="689"/>
      <c r="D32" s="32" t="e">
        <f>SUM(#REF!)</f>
        <v>#REF!</v>
      </c>
      <c r="E32" s="32" t="e">
        <f>SUM(#REF!)</f>
        <v>#REF!</v>
      </c>
      <c r="F32" s="81"/>
      <c r="G32" s="689" t="s">
        <v>179</v>
      </c>
      <c r="H32" s="689"/>
      <c r="I32" s="32" t="e">
        <f>-SUM(#REF!)</f>
        <v>#REF!</v>
      </c>
      <c r="J32" s="32" t="e">
        <f>-SUM(#REF!)</f>
        <v>#REF!</v>
      </c>
      <c r="K32" s="30"/>
    </row>
    <row r="33" spans="1:11" s="72" customFormat="1" ht="12">
      <c r="A33" s="79"/>
      <c r="B33" s="689" t="s">
        <v>180</v>
      </c>
      <c r="C33" s="689"/>
      <c r="D33" s="32" t="e">
        <f>SUM(#REF!)</f>
        <v>#REF!</v>
      </c>
      <c r="E33" s="32" t="e">
        <f>SUM(#REF!)</f>
        <v>#REF!</v>
      </c>
      <c r="F33" s="81"/>
      <c r="G33" s="689" t="s">
        <v>181</v>
      </c>
      <c r="H33" s="689"/>
      <c r="I33" s="32" t="e">
        <f>-SUM(#REF!)</f>
        <v>#REF!</v>
      </c>
      <c r="J33" s="32" t="e">
        <f>-SUM(#REF!)</f>
        <v>#REF!</v>
      </c>
      <c r="K33" s="30"/>
    </row>
    <row r="34" spans="1:11" s="72" customFormat="1" ht="12">
      <c r="A34" s="79"/>
      <c r="B34" s="689" t="s">
        <v>182</v>
      </c>
      <c r="C34" s="689"/>
      <c r="D34" s="32" t="e">
        <f>SUM(#REF!)</f>
        <v>#REF!</v>
      </c>
      <c r="E34" s="32" t="e">
        <f>SUM(#REF!)</f>
        <v>#REF!</v>
      </c>
      <c r="F34" s="81"/>
      <c r="G34" s="689" t="s">
        <v>183</v>
      </c>
      <c r="H34" s="689"/>
      <c r="I34" s="32" t="e">
        <f>-SUM(#REF!)</f>
        <v>#REF!</v>
      </c>
      <c r="J34" s="32" t="e">
        <f>-SUM(#REF!)</f>
        <v>#REF!</v>
      </c>
      <c r="K34" s="30"/>
    </row>
    <row r="35" spans="1:11" s="72" customFormat="1" ht="26.25" customHeight="1">
      <c r="A35" s="79"/>
      <c r="B35" s="689" t="s">
        <v>184</v>
      </c>
      <c r="C35" s="689"/>
      <c r="D35" s="32" t="e">
        <f>SUM(#REF!)</f>
        <v>#REF!</v>
      </c>
      <c r="E35" s="32" t="e">
        <f>SUM(#REF!)</f>
        <v>#REF!</v>
      </c>
      <c r="F35" s="81"/>
      <c r="G35" s="792" t="s">
        <v>185</v>
      </c>
      <c r="H35" s="792"/>
      <c r="I35" s="32" t="e">
        <f>-SUM(#REF!)</f>
        <v>#REF!</v>
      </c>
      <c r="J35" s="32" t="e">
        <f>-SUM(#REF!)</f>
        <v>#REF!</v>
      </c>
      <c r="K35" s="30"/>
    </row>
    <row r="36" spans="1:11" s="72" customFormat="1" ht="12">
      <c r="A36" s="79"/>
      <c r="B36" s="689" t="s">
        <v>186</v>
      </c>
      <c r="C36" s="689"/>
      <c r="D36" s="32" t="e">
        <f>SUM(#REF!)</f>
        <v>#REF!</v>
      </c>
      <c r="E36" s="32" t="e">
        <f>SUM(#REF!)</f>
        <v>#REF!</v>
      </c>
      <c r="F36" s="81"/>
      <c r="G36" s="689" t="s">
        <v>187</v>
      </c>
      <c r="H36" s="689"/>
      <c r="I36" s="32" t="e">
        <f>-SUM(#REF!)</f>
        <v>#REF!</v>
      </c>
      <c r="J36" s="32" t="e">
        <f>-SUM(#REF!)</f>
        <v>#REF!</v>
      </c>
      <c r="K36" s="30"/>
    </row>
    <row r="37" spans="1:11" s="72" customFormat="1" ht="12">
      <c r="A37" s="79"/>
      <c r="B37" s="689" t="s">
        <v>188</v>
      </c>
      <c r="C37" s="689"/>
      <c r="D37" s="32" t="e">
        <f>SUM(#REF!)</f>
        <v>#REF!</v>
      </c>
      <c r="E37" s="32" t="e">
        <f>SUM(#REF!)</f>
        <v>#REF!</v>
      </c>
      <c r="F37" s="81"/>
      <c r="G37" s="70"/>
      <c r="H37" s="82"/>
      <c r="I37" s="40"/>
      <c r="J37" s="40"/>
      <c r="K37" s="30"/>
    </row>
    <row r="38" spans="1:11" s="72" customFormat="1" ht="12">
      <c r="A38" s="79"/>
      <c r="B38" s="689" t="s">
        <v>189</v>
      </c>
      <c r="C38" s="689"/>
      <c r="D38" s="32" t="e">
        <f>SUM(#REF!)</f>
        <v>#REF!</v>
      </c>
      <c r="E38" s="32" t="e">
        <f>SUM(#REF!)</f>
        <v>#REF!</v>
      </c>
      <c r="F38" s="81"/>
      <c r="G38" s="786" t="s">
        <v>190</v>
      </c>
      <c r="H38" s="786"/>
      <c r="I38" s="37" t="e">
        <f>SUM(I31:I36)</f>
        <v>#REF!</v>
      </c>
      <c r="J38" s="37" t="e">
        <f>SUM(J31:J36)</f>
        <v>#REF!</v>
      </c>
      <c r="K38" s="30"/>
    </row>
    <row r="39" spans="1:11" s="72" customFormat="1" ht="12">
      <c r="A39" s="79"/>
      <c r="B39" s="689" t="s">
        <v>191</v>
      </c>
      <c r="C39" s="689"/>
      <c r="D39" s="32" t="e">
        <f>SUM(#REF!)</f>
        <v>#REF!</v>
      </c>
      <c r="E39" s="32" t="e">
        <f>SUM(#REF!)</f>
        <v>#REF!</v>
      </c>
      <c r="F39" s="81"/>
      <c r="G39" s="41"/>
      <c r="H39" s="85"/>
      <c r="I39" s="48"/>
      <c r="J39" s="48"/>
      <c r="K39" s="30"/>
    </row>
    <row r="40" spans="1:11" s="72" customFormat="1" ht="12">
      <c r="A40" s="79"/>
      <c r="B40" s="70"/>
      <c r="C40" s="82"/>
      <c r="D40" s="40"/>
      <c r="E40" s="40"/>
      <c r="F40" s="81"/>
      <c r="G40" s="786" t="s">
        <v>192</v>
      </c>
      <c r="H40" s="786"/>
      <c r="I40" s="37" t="e">
        <f>I27+I38</f>
        <v>#REF!</v>
      </c>
      <c r="J40" s="37" t="e">
        <f>J27+J38</f>
        <v>#REF!</v>
      </c>
      <c r="K40" s="30"/>
    </row>
    <row r="41" spans="1:11" s="72" customFormat="1" ht="12">
      <c r="A41" s="83"/>
      <c r="B41" s="786" t="s">
        <v>193</v>
      </c>
      <c r="C41" s="786"/>
      <c r="D41" s="37" t="e">
        <f>SUM(D31:D39)</f>
        <v>#REF!</v>
      </c>
      <c r="E41" s="37" t="e">
        <f>SUM(E31:E39)</f>
        <v>#REF!</v>
      </c>
      <c r="F41" s="84"/>
      <c r="G41" s="41"/>
      <c r="H41" s="87"/>
      <c r="I41" s="48"/>
      <c r="J41" s="48"/>
      <c r="K41" s="30"/>
    </row>
    <row r="42" spans="1:11" s="72" customFormat="1" ht="12">
      <c r="A42" s="79"/>
      <c r="B42" s="70"/>
      <c r="C42" s="41"/>
      <c r="D42" s="40"/>
      <c r="E42" s="40"/>
      <c r="F42" s="81"/>
      <c r="G42" s="791" t="s">
        <v>194</v>
      </c>
      <c r="H42" s="791"/>
      <c r="I42" s="40"/>
      <c r="J42" s="40"/>
      <c r="K42" s="30"/>
    </row>
    <row r="43" spans="1:11" s="72" customFormat="1" ht="12">
      <c r="A43" s="79"/>
      <c r="B43" s="786" t="s">
        <v>195</v>
      </c>
      <c r="C43" s="786"/>
      <c r="D43" s="37" t="e">
        <f>D26+D41</f>
        <v>#REF!</v>
      </c>
      <c r="E43" s="37" t="e">
        <f>E26+E41</f>
        <v>#REF!</v>
      </c>
      <c r="F43" s="81"/>
      <c r="G43" s="41"/>
      <c r="H43" s="87"/>
      <c r="I43" s="40"/>
      <c r="J43" s="40"/>
      <c r="K43" s="30"/>
    </row>
    <row r="44" spans="1:11" s="72" customFormat="1" ht="12">
      <c r="A44" s="79"/>
      <c r="B44" s="70"/>
      <c r="C44" s="70"/>
      <c r="D44" s="40"/>
      <c r="E44" s="40"/>
      <c r="F44" s="81"/>
      <c r="G44" s="786" t="s">
        <v>196</v>
      </c>
      <c r="H44" s="786"/>
      <c r="I44" s="37" t="e">
        <f>SUM(I46:I48)</f>
        <v>#REF!</v>
      </c>
      <c r="J44" s="37" t="e">
        <f>SUM(J46:J48)</f>
        <v>#REF!</v>
      </c>
      <c r="K44" s="30"/>
    </row>
    <row r="45" spans="1:11" s="72" customFormat="1" ht="12">
      <c r="A45" s="79"/>
      <c r="B45" s="70"/>
      <c r="C45" s="70"/>
      <c r="D45" s="40"/>
      <c r="E45" s="40"/>
      <c r="F45" s="81"/>
      <c r="G45" s="70"/>
      <c r="H45" s="42"/>
      <c r="I45" s="40"/>
      <c r="J45" s="40"/>
      <c r="K45" s="30"/>
    </row>
    <row r="46" spans="1:11" s="72" customFormat="1" ht="12">
      <c r="A46" s="79"/>
      <c r="B46" s="70"/>
      <c r="C46" s="70"/>
      <c r="D46" s="40"/>
      <c r="E46" s="40"/>
      <c r="F46" s="81"/>
      <c r="G46" s="689" t="s">
        <v>127</v>
      </c>
      <c r="H46" s="689"/>
      <c r="I46" s="32" t="e">
        <f>-SUM(#REF!)</f>
        <v>#REF!</v>
      </c>
      <c r="J46" s="32" t="e">
        <f>-SUM(#REF!)</f>
        <v>#REF!</v>
      </c>
      <c r="K46" s="30"/>
    </row>
    <row r="47" spans="1:11" s="72" customFormat="1" ht="12" customHeight="1">
      <c r="A47" s="79"/>
      <c r="B47" s="11" t="e">
        <f>IF(E43=J65," ","ERROR EN SUMA DE ACTIVOS - PASIVO Y PATRIMONIO DEL 2016 POR "&amp;E43-J65)</f>
        <v>#REF!</v>
      </c>
      <c r="C47" s="20"/>
      <c r="D47" s="88"/>
      <c r="E47" s="40"/>
      <c r="F47" s="81"/>
      <c r="G47" s="689" t="s">
        <v>197</v>
      </c>
      <c r="H47" s="689"/>
      <c r="I47" s="32" t="e">
        <f>-SUM(#REF!)</f>
        <v>#REF!</v>
      </c>
      <c r="J47" s="32" t="e">
        <f>-SUM(#REF!)</f>
        <v>#REF!</v>
      </c>
      <c r="K47" s="30"/>
    </row>
    <row r="48" spans="1:11" s="72" customFormat="1" ht="12" customHeight="1">
      <c r="A48" s="79"/>
      <c r="B48" s="11" t="e">
        <f>IF(D43=I65," ","ERROR EN SUMA DE ACTIVOS - PASIVO Y PATRIMONIO DEL 2015 POR "&amp;D43-I65)</f>
        <v>#REF!</v>
      </c>
      <c r="C48" s="20"/>
      <c r="D48" s="88"/>
      <c r="E48" s="40"/>
      <c r="F48" s="81"/>
      <c r="G48" s="689" t="s">
        <v>198</v>
      </c>
      <c r="H48" s="689"/>
      <c r="I48" s="32" t="e">
        <f>-SUM(#REF!)</f>
        <v>#REF!</v>
      </c>
      <c r="J48" s="32" t="e">
        <f>-SUM(#REF!)</f>
        <v>#REF!</v>
      </c>
      <c r="K48" s="30"/>
    </row>
    <row r="49" spans="1:11" ht="12" customHeight="1">
      <c r="A49" s="79"/>
      <c r="B49" s="70"/>
      <c r="C49" s="88"/>
      <c r="D49" s="88"/>
      <c r="E49" s="40"/>
      <c r="G49" s="70"/>
      <c r="H49" s="42"/>
      <c r="I49" s="40"/>
      <c r="J49" s="40"/>
      <c r="K49" s="30"/>
    </row>
    <row r="50" spans="1:11" ht="12.75" customHeight="1">
      <c r="A50" s="79"/>
      <c r="B50" s="70"/>
      <c r="C50" s="88"/>
      <c r="D50" s="88"/>
      <c r="E50" s="40"/>
      <c r="G50" s="786" t="s">
        <v>199</v>
      </c>
      <c r="H50" s="786"/>
      <c r="I50" s="37" t="e">
        <f>SUM(I52:I56)</f>
        <v>#REF!</v>
      </c>
      <c r="J50" s="37" t="e">
        <f>SUM(J52:J56)</f>
        <v>#REF!</v>
      </c>
      <c r="K50" s="30"/>
    </row>
    <row r="51" spans="1:11" ht="12.75" customHeight="1">
      <c r="A51" s="79"/>
      <c r="B51" s="70"/>
      <c r="C51" s="88"/>
      <c r="D51" s="88"/>
      <c r="E51" s="40"/>
      <c r="G51" s="41"/>
      <c r="H51" s="42"/>
      <c r="I51" s="89"/>
      <c r="J51" s="89"/>
      <c r="K51" s="30"/>
    </row>
    <row r="52" spans="1:11" ht="12" customHeight="1">
      <c r="A52" s="79"/>
      <c r="B52" s="70"/>
      <c r="C52" s="88"/>
      <c r="D52" s="88"/>
      <c r="E52" s="40"/>
      <c r="G52" s="689" t="s">
        <v>200</v>
      </c>
      <c r="H52" s="689"/>
      <c r="I52" s="32" t="e">
        <f>'EA (2)'!I55</f>
        <v>#REF!</v>
      </c>
      <c r="J52" s="32" t="e">
        <f>'EA (2)'!J55</f>
        <v>#REF!</v>
      </c>
      <c r="K52" s="30"/>
    </row>
    <row r="53" spans="1:131" ht="12" customHeight="1">
      <c r="A53" s="79"/>
      <c r="B53" s="70"/>
      <c r="C53" s="88"/>
      <c r="D53" s="88"/>
      <c r="E53" s="40"/>
      <c r="G53" s="689" t="s">
        <v>201</v>
      </c>
      <c r="H53" s="689"/>
      <c r="I53" s="32" t="e">
        <f>-SUM(#REF!)</f>
        <v>#REF!</v>
      </c>
      <c r="J53" s="32" t="e">
        <f>-SUM(#REF!)</f>
        <v>#REF!</v>
      </c>
      <c r="K53" s="30"/>
      <c r="EA53" s="62"/>
    </row>
    <row r="54" spans="1:11" ht="12" customHeight="1">
      <c r="A54" s="79"/>
      <c r="B54" s="70"/>
      <c r="C54" s="88"/>
      <c r="D54" s="88"/>
      <c r="E54" s="40"/>
      <c r="G54" s="689" t="s">
        <v>202</v>
      </c>
      <c r="H54" s="689"/>
      <c r="I54" s="32" t="e">
        <f>-SUM(#REF!)</f>
        <v>#REF!</v>
      </c>
      <c r="J54" s="32" t="e">
        <f>-SUM(#REF!)</f>
        <v>#REF!</v>
      </c>
      <c r="K54" s="30"/>
    </row>
    <row r="55" spans="1:11" ht="12">
      <c r="A55" s="79"/>
      <c r="B55" s="70"/>
      <c r="C55" s="70"/>
      <c r="D55" s="40"/>
      <c r="E55" s="40"/>
      <c r="G55" s="689" t="s">
        <v>203</v>
      </c>
      <c r="H55" s="689"/>
      <c r="I55" s="32" t="e">
        <f>-SUM(#REF!)</f>
        <v>#REF!</v>
      </c>
      <c r="J55" s="32" t="e">
        <f>-SUM(#REF!)</f>
        <v>#REF!</v>
      </c>
      <c r="K55" s="30"/>
    </row>
    <row r="56" spans="1:11" ht="12">
      <c r="A56" s="79"/>
      <c r="B56" s="70"/>
      <c r="C56" s="70"/>
      <c r="D56" s="40"/>
      <c r="E56" s="40"/>
      <c r="G56" s="689" t="s">
        <v>204</v>
      </c>
      <c r="H56" s="689"/>
      <c r="I56" s="32" t="e">
        <f>-SUM(#REF!)</f>
        <v>#REF!</v>
      </c>
      <c r="J56" s="32" t="e">
        <f>-SUM(#REF!)</f>
        <v>#REF!</v>
      </c>
      <c r="K56" s="30"/>
    </row>
    <row r="57" spans="1:11" ht="12">
      <c r="A57" s="79"/>
      <c r="B57" s="70"/>
      <c r="C57" s="70"/>
      <c r="D57" s="40"/>
      <c r="E57" s="40"/>
      <c r="G57" s="70"/>
      <c r="H57" s="42"/>
      <c r="I57" s="40"/>
      <c r="J57" s="40"/>
      <c r="K57" s="30"/>
    </row>
    <row r="58" spans="1:11" ht="25.5" customHeight="1">
      <c r="A58" s="79"/>
      <c r="B58" s="70"/>
      <c r="C58" s="70"/>
      <c r="D58" s="40"/>
      <c r="E58" s="40"/>
      <c r="G58" s="786" t="s">
        <v>205</v>
      </c>
      <c r="H58" s="786"/>
      <c r="I58" s="37" t="e">
        <f>SUM(I60:I61)</f>
        <v>#REF!</v>
      </c>
      <c r="J58" s="37" t="e">
        <f>SUM(J60:J61)</f>
        <v>#REF!</v>
      </c>
      <c r="K58" s="30"/>
    </row>
    <row r="59" spans="1:11" ht="12">
      <c r="A59" s="79"/>
      <c r="B59" s="70"/>
      <c r="C59" s="70"/>
      <c r="D59" s="40"/>
      <c r="E59" s="40"/>
      <c r="G59" s="70"/>
      <c r="H59" s="42"/>
      <c r="I59" s="40"/>
      <c r="J59" s="40"/>
      <c r="K59" s="30"/>
    </row>
    <row r="60" spans="1:11" ht="12">
      <c r="A60" s="79"/>
      <c r="B60" s="70"/>
      <c r="C60" s="70"/>
      <c r="D60" s="40"/>
      <c r="E60" s="40"/>
      <c r="G60" s="689" t="s">
        <v>206</v>
      </c>
      <c r="H60" s="689"/>
      <c r="I60" s="32" t="e">
        <f>-SUM(#REF!)</f>
        <v>#REF!</v>
      </c>
      <c r="J60" s="32" t="e">
        <f>-SUM(#REF!)</f>
        <v>#REF!</v>
      </c>
      <c r="K60" s="30"/>
    </row>
    <row r="61" spans="1:11" ht="12">
      <c r="A61" s="79"/>
      <c r="B61" s="70"/>
      <c r="C61" s="70"/>
      <c r="D61" s="40"/>
      <c r="E61" s="40"/>
      <c r="G61" s="689" t="s">
        <v>207</v>
      </c>
      <c r="H61" s="689"/>
      <c r="I61" s="32" t="e">
        <f>-SUM(#REF!)</f>
        <v>#REF!</v>
      </c>
      <c r="J61" s="32" t="e">
        <f>-SUM(#REF!)</f>
        <v>#REF!</v>
      </c>
      <c r="K61" s="30"/>
    </row>
    <row r="62" spans="1:11" ht="9.75" customHeight="1">
      <c r="A62" s="79"/>
      <c r="B62" s="70"/>
      <c r="C62" s="90"/>
      <c r="D62" s="40"/>
      <c r="E62" s="40"/>
      <c r="G62" s="70"/>
      <c r="H62" s="91"/>
      <c r="I62" s="40"/>
      <c r="J62" s="40"/>
      <c r="K62" s="30"/>
    </row>
    <row r="63" spans="1:11" ht="12">
      <c r="A63" s="79"/>
      <c r="B63" s="70"/>
      <c r="C63" s="70"/>
      <c r="D63" s="40"/>
      <c r="E63" s="40"/>
      <c r="G63" s="786" t="s">
        <v>208</v>
      </c>
      <c r="H63" s="786"/>
      <c r="I63" s="37" t="e">
        <f>I44+I50+I58</f>
        <v>#REF!</v>
      </c>
      <c r="J63" s="37" t="e">
        <f>J44+J50+J58</f>
        <v>#REF!</v>
      </c>
      <c r="K63" s="30"/>
    </row>
    <row r="64" spans="1:11" ht="9.75" customHeight="1">
      <c r="A64" s="79"/>
      <c r="B64" s="70"/>
      <c r="C64" s="70"/>
      <c r="D64" s="40"/>
      <c r="E64" s="40"/>
      <c r="G64" s="70"/>
      <c r="H64" s="42"/>
      <c r="I64" s="40"/>
      <c r="J64" s="40"/>
      <c r="K64" s="30"/>
    </row>
    <row r="65" spans="1:11" s="72" customFormat="1" ht="12">
      <c r="A65" s="79"/>
      <c r="B65" s="70"/>
      <c r="C65" s="70"/>
      <c r="D65" s="40"/>
      <c r="E65" s="40"/>
      <c r="F65" s="81"/>
      <c r="G65" s="786" t="s">
        <v>209</v>
      </c>
      <c r="H65" s="786"/>
      <c r="I65" s="37" t="e">
        <f>I40+I63</f>
        <v>#REF!</v>
      </c>
      <c r="J65" s="37" t="e">
        <f>J40+J63</f>
        <v>#REF!</v>
      </c>
      <c r="K65" s="30"/>
    </row>
    <row r="66" spans="1:11" s="72" customFormat="1" ht="6" customHeight="1">
      <c r="A66" s="92"/>
      <c r="B66" s="93"/>
      <c r="C66" s="93"/>
      <c r="D66" s="93"/>
      <c r="E66" s="93"/>
      <c r="F66" s="94"/>
      <c r="G66" s="93"/>
      <c r="H66" s="93"/>
      <c r="I66" s="93"/>
      <c r="J66" s="93"/>
      <c r="K66" s="56"/>
    </row>
    <row r="67" spans="1:11" s="72" customFormat="1" ht="6" customHeight="1">
      <c r="A67" s="20"/>
      <c r="B67" s="42"/>
      <c r="C67" s="62"/>
      <c r="D67" s="63"/>
      <c r="E67" s="63"/>
      <c r="F67" s="81"/>
      <c r="G67" s="64"/>
      <c r="H67" s="62"/>
      <c r="I67" s="63"/>
      <c r="J67" s="63"/>
      <c r="K67" s="21"/>
    </row>
    <row r="68" spans="1:11" s="72" customFormat="1" ht="6" customHeight="1">
      <c r="A68" s="54"/>
      <c r="B68" s="57"/>
      <c r="C68" s="58"/>
      <c r="D68" s="59"/>
      <c r="E68" s="59"/>
      <c r="F68" s="94"/>
      <c r="G68" s="60"/>
      <c r="H68" s="58"/>
      <c r="I68" s="59"/>
      <c r="J68" s="59"/>
      <c r="K68" s="21"/>
    </row>
    <row r="69" spans="1:11" s="72" customFormat="1" ht="6" customHeight="1">
      <c r="A69" s="20"/>
      <c r="B69" s="42"/>
      <c r="C69" s="62"/>
      <c r="D69" s="63"/>
      <c r="E69" s="63"/>
      <c r="F69" s="81"/>
      <c r="G69" s="64"/>
      <c r="H69" s="62"/>
      <c r="I69" s="63"/>
      <c r="J69" s="63"/>
      <c r="K69" s="21"/>
    </row>
    <row r="70" spans="1:11" s="72" customFormat="1" ht="15" customHeight="1">
      <c r="A70" s="20"/>
      <c r="B70" s="788" t="s">
        <v>148</v>
      </c>
      <c r="C70" s="788"/>
      <c r="D70" s="788"/>
      <c r="E70" s="788"/>
      <c r="F70" s="788"/>
      <c r="G70" s="788"/>
      <c r="H70" s="788"/>
      <c r="I70" s="788"/>
      <c r="J70" s="788"/>
      <c r="K70" s="21"/>
    </row>
    <row r="71" spans="1:11" s="72" customFormat="1" ht="9.75" customHeight="1">
      <c r="A71" s="20"/>
      <c r="B71" s="42"/>
      <c r="C71" s="62"/>
      <c r="D71" s="63"/>
      <c r="E71" s="63"/>
      <c r="F71" s="81"/>
      <c r="G71" s="64"/>
      <c r="H71" s="62"/>
      <c r="I71" s="63"/>
      <c r="J71" s="63"/>
      <c r="K71" s="21"/>
    </row>
    <row r="72" spans="1:11" s="72" customFormat="1" ht="49.5" customHeight="1">
      <c r="A72" s="20"/>
      <c r="B72" s="42"/>
      <c r="C72" s="789"/>
      <c r="D72" s="789"/>
      <c r="E72" s="63"/>
      <c r="F72" s="81"/>
      <c r="G72" s="790"/>
      <c r="H72" s="790"/>
      <c r="I72" s="63"/>
      <c r="J72" s="63"/>
      <c r="K72" s="21"/>
    </row>
    <row r="73" spans="1:11" s="72" customFormat="1" ht="13.5" customHeight="1">
      <c r="A73" s="20"/>
      <c r="B73" s="66"/>
      <c r="C73" s="784">
        <f>ENTE!D20</f>
        <v>0</v>
      </c>
      <c r="D73" s="784"/>
      <c r="E73" s="63"/>
      <c r="F73" s="95"/>
      <c r="G73" s="784">
        <f>ENTE!D24</f>
        <v>0</v>
      </c>
      <c r="H73" s="784"/>
      <c r="I73" s="67"/>
      <c r="J73" s="63"/>
      <c r="K73" s="21"/>
    </row>
    <row r="74" spans="1:11" s="72" customFormat="1" ht="13.5" customHeight="1">
      <c r="A74" s="20"/>
      <c r="B74" s="68"/>
      <c r="C74" s="785">
        <f>ENTE!D22</f>
        <v>0</v>
      </c>
      <c r="D74" s="785"/>
      <c r="E74" s="69"/>
      <c r="F74" s="95"/>
      <c r="G74" s="785">
        <f>ENTE!D26</f>
        <v>0</v>
      </c>
      <c r="H74" s="785"/>
      <c r="I74" s="67"/>
      <c r="J74" s="63"/>
      <c r="K74" s="21"/>
    </row>
  </sheetData>
  <sheetProtection selectLockedCells="1"/>
  <mergeCells count="76">
    <mergeCell ref="B6:K6"/>
    <mergeCell ref="C7:K7"/>
    <mergeCell ref="B1:K1"/>
    <mergeCell ref="B2:K2"/>
    <mergeCell ref="B3:K3"/>
    <mergeCell ref="B4:K4"/>
    <mergeCell ref="B5:K5"/>
    <mergeCell ref="A10:A11"/>
    <mergeCell ref="B10:C11"/>
    <mergeCell ref="F10:F11"/>
    <mergeCell ref="G10:H11"/>
    <mergeCell ref="B16:C16"/>
    <mergeCell ref="G16:H16"/>
    <mergeCell ref="B14:C14"/>
    <mergeCell ref="G14:H14"/>
    <mergeCell ref="B31:C31"/>
    <mergeCell ref="B18:C18"/>
    <mergeCell ref="G18:H18"/>
    <mergeCell ref="B19:C19"/>
    <mergeCell ref="G19:H19"/>
    <mergeCell ref="B20:C20"/>
    <mergeCell ref="G20:H20"/>
    <mergeCell ref="G32:H32"/>
    <mergeCell ref="B23:C23"/>
    <mergeCell ref="G23:H23"/>
    <mergeCell ref="B24:C24"/>
    <mergeCell ref="G24:H24"/>
    <mergeCell ref="G25:H25"/>
    <mergeCell ref="B26:C26"/>
    <mergeCell ref="G27:H27"/>
    <mergeCell ref="B29:C29"/>
    <mergeCell ref="G29:H29"/>
    <mergeCell ref="G31:H31"/>
    <mergeCell ref="B33:C33"/>
    <mergeCell ref="G33:H33"/>
    <mergeCell ref="B34:C34"/>
    <mergeCell ref="G34:H34"/>
    <mergeCell ref="B21:C21"/>
    <mergeCell ref="G21:H21"/>
    <mergeCell ref="B22:C22"/>
    <mergeCell ref="G22:H22"/>
    <mergeCell ref="B32:C32"/>
    <mergeCell ref="B39:C39"/>
    <mergeCell ref="G40:H40"/>
    <mergeCell ref="B41:C41"/>
    <mergeCell ref="G42:H42"/>
    <mergeCell ref="B43:C43"/>
    <mergeCell ref="G44:H44"/>
    <mergeCell ref="G60:H60"/>
    <mergeCell ref="G61:H61"/>
    <mergeCell ref="B35:C35"/>
    <mergeCell ref="G35:H35"/>
    <mergeCell ref="G46:H46"/>
    <mergeCell ref="B36:C36"/>
    <mergeCell ref="G36:H36"/>
    <mergeCell ref="B37:C37"/>
    <mergeCell ref="B38:C38"/>
    <mergeCell ref="G38:H38"/>
    <mergeCell ref="G63:H63"/>
    <mergeCell ref="G47:H47"/>
    <mergeCell ref="G48:H48"/>
    <mergeCell ref="G50:H50"/>
    <mergeCell ref="G52:H52"/>
    <mergeCell ref="G53:H53"/>
    <mergeCell ref="G54:H54"/>
    <mergeCell ref="G55:H55"/>
    <mergeCell ref="G56:H56"/>
    <mergeCell ref="G58:H58"/>
    <mergeCell ref="C74:D74"/>
    <mergeCell ref="G74:H74"/>
    <mergeCell ref="G65:H65"/>
    <mergeCell ref="B70:J70"/>
    <mergeCell ref="C72:D72"/>
    <mergeCell ref="G72:H72"/>
    <mergeCell ref="C73:D73"/>
    <mergeCell ref="G73:H73"/>
  </mergeCells>
  <conditionalFormatting sqref="D47:D54 C49:C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.7086614173228347" right="0.7086614173228347" top="0.7480314960629921" bottom="0.7480314960629921" header="0" footer="0"/>
  <pageSetup fitToHeight="1" fitToWidth="1" horizontalDpi="600" verticalDpi="600" orientation="landscape" scale="5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1"/>
  <sheetViews>
    <sheetView showGridLines="0" view="pageBreakPreview" zoomScale="98" zoomScaleSheetLayoutView="98" zoomScalePageLayoutView="0" workbookViewId="0" topLeftCell="A1">
      <selection activeCell="B2" sqref="B2:J2"/>
    </sheetView>
  </sheetViews>
  <sheetFormatPr defaultColWidth="11.421875" defaultRowHeight="15"/>
  <cols>
    <col min="1" max="1" width="1.57421875" style="21" customWidth="1"/>
    <col min="2" max="2" width="4.57421875" style="159" customWidth="1"/>
    <col min="3" max="3" width="44.7109375" style="3" customWidth="1"/>
    <col min="4" max="9" width="18.7109375" style="3" customWidth="1"/>
    <col min="10" max="10" width="3.28125" style="21" customWidth="1"/>
    <col min="11" max="16384" width="11.421875" style="3" customWidth="1"/>
  </cols>
  <sheetData>
    <row r="1" s="21" customFormat="1" ht="12" customHeight="1"/>
    <row r="2" spans="2:10" ht="12" customHeight="1">
      <c r="B2" s="679"/>
      <c r="C2" s="679"/>
      <c r="D2" s="679"/>
      <c r="E2" s="679"/>
      <c r="F2" s="679"/>
      <c r="G2" s="679"/>
      <c r="H2" s="679"/>
      <c r="I2" s="679"/>
      <c r="J2" s="679"/>
    </row>
    <row r="3" spans="2:9" ht="12" customHeight="1">
      <c r="B3" s="693" t="s">
        <v>308</v>
      </c>
      <c r="C3" s="693"/>
      <c r="D3" s="693"/>
      <c r="E3" s="693"/>
      <c r="F3" s="693"/>
      <c r="G3" s="693"/>
      <c r="H3" s="693"/>
      <c r="I3" s="693"/>
    </row>
    <row r="4" spans="2:9" ht="12" customHeight="1">
      <c r="B4" s="693" t="str">
        <f>"Del 1 de enero al "&amp;TEXT(INDEX(Periodos,ENTE!D18,1),"dd")&amp;" de "&amp;TEXT(INDEX(Periodos,ENTE!D18,1),"mmmm")&amp;" de "&amp;TEXT(INDEX(Periodos,ENTE!D18,1),"aaaa")&amp;""</f>
        <v>Del 1 de enero al 31 de diciembre de 2018</v>
      </c>
      <c r="C4" s="693"/>
      <c r="D4" s="693"/>
      <c r="E4" s="693"/>
      <c r="F4" s="693"/>
      <c r="G4" s="693"/>
      <c r="H4" s="693"/>
      <c r="I4" s="693"/>
    </row>
    <row r="5" spans="2:9" ht="12" customHeight="1">
      <c r="B5" s="331"/>
      <c r="C5" s="693" t="s">
        <v>91</v>
      </c>
      <c r="D5" s="693"/>
      <c r="E5" s="693"/>
      <c r="F5" s="693"/>
      <c r="G5" s="693"/>
      <c r="H5" s="693"/>
      <c r="I5" s="693"/>
    </row>
    <row r="6" spans="2:9" s="21" customFormat="1" ht="12" customHeight="1">
      <c r="B6" s="693"/>
      <c r="C6" s="693"/>
      <c r="D6" s="693"/>
      <c r="E6" s="693"/>
      <c r="F6" s="693"/>
      <c r="G6" s="693"/>
      <c r="H6" s="693"/>
      <c r="I6" s="693"/>
    </row>
    <row r="7" spans="2:9" s="21" customFormat="1" ht="12" customHeight="1">
      <c r="B7" s="178" t="s">
        <v>4</v>
      </c>
      <c r="C7" s="681" t="str">
        <f>ENTE!D8</f>
        <v>UNIDAD DE SERVICIOS PARA LA EDUCACION BASICA EN EL ESTADO DE QUERETARO</v>
      </c>
      <c r="D7" s="681"/>
      <c r="E7" s="681"/>
      <c r="F7" s="681"/>
      <c r="G7" s="681"/>
      <c r="H7" s="681"/>
      <c r="I7" s="681"/>
    </row>
    <row r="8" s="21" customFormat="1" ht="12" customHeight="1"/>
    <row r="9" spans="2:9" ht="12">
      <c r="B9" s="732" t="s">
        <v>92</v>
      </c>
      <c r="C9" s="732"/>
      <c r="D9" s="728" t="s">
        <v>492</v>
      </c>
      <c r="E9" s="728"/>
      <c r="F9" s="728"/>
      <c r="G9" s="728"/>
      <c r="H9" s="728"/>
      <c r="I9" s="728" t="s">
        <v>635</v>
      </c>
    </row>
    <row r="10" spans="2:9" ht="24">
      <c r="B10" s="732"/>
      <c r="C10" s="732"/>
      <c r="D10" s="335" t="s">
        <v>242</v>
      </c>
      <c r="E10" s="335" t="s">
        <v>243</v>
      </c>
      <c r="F10" s="335" t="s">
        <v>219</v>
      </c>
      <c r="G10" s="335" t="s">
        <v>220</v>
      </c>
      <c r="H10" s="335" t="s">
        <v>244</v>
      </c>
      <c r="I10" s="728"/>
    </row>
    <row r="11" spans="2:9" ht="12">
      <c r="B11" s="732"/>
      <c r="C11" s="732"/>
      <c r="D11" s="335">
        <v>1</v>
      </c>
      <c r="E11" s="335">
        <v>2</v>
      </c>
      <c r="F11" s="335" t="s">
        <v>245</v>
      </c>
      <c r="G11" s="335">
        <v>4</v>
      </c>
      <c r="H11" s="335">
        <v>5</v>
      </c>
      <c r="I11" s="335" t="s">
        <v>246</v>
      </c>
    </row>
    <row r="12" spans="2:9" ht="3" customHeight="1">
      <c r="B12" s="149"/>
      <c r="C12" s="138"/>
      <c r="D12" s="139"/>
      <c r="E12" s="139"/>
      <c r="F12" s="139"/>
      <c r="G12" s="139"/>
      <c r="H12" s="139"/>
      <c r="I12" s="139"/>
    </row>
    <row r="13" spans="1:10" s="150" customFormat="1" ht="12" customHeight="1">
      <c r="A13" s="72"/>
      <c r="B13" s="83"/>
      <c r="C13" s="160" t="s">
        <v>806</v>
      </c>
      <c r="D13" s="105"/>
      <c r="E13" s="105"/>
      <c r="F13" s="105"/>
      <c r="G13" s="105"/>
      <c r="H13" s="105"/>
      <c r="I13" s="105"/>
      <c r="J13" s="72"/>
    </row>
    <row r="14" spans="1:10" s="150" customFormat="1" ht="12" customHeight="1">
      <c r="A14" s="72"/>
      <c r="B14" s="83"/>
      <c r="C14" s="585" t="s">
        <v>84</v>
      </c>
      <c r="D14" s="105">
        <f>-SFF!D12</f>
        <v>0</v>
      </c>
      <c r="E14" s="105">
        <f>-SFF!F12</f>
        <v>0</v>
      </c>
      <c r="F14" s="105">
        <f aca="true" t="shared" si="0" ref="F14:F20">+D14+E14</f>
        <v>0</v>
      </c>
      <c r="G14" s="105">
        <f>SFF!H12+SFF!I12+SFF!J12</f>
        <v>0</v>
      </c>
      <c r="H14" s="105">
        <f>SFF!J12</f>
        <v>0</v>
      </c>
      <c r="I14" s="105">
        <f aca="true" t="shared" si="1" ref="I14:I20">+F14-G14</f>
        <v>0</v>
      </c>
      <c r="J14" s="72"/>
    </row>
    <row r="15" spans="1:10" s="150" customFormat="1" ht="12">
      <c r="A15" s="72"/>
      <c r="B15" s="83"/>
      <c r="C15" s="585" t="s">
        <v>85</v>
      </c>
      <c r="D15" s="105">
        <f>-SFF!D13</f>
        <v>0</v>
      </c>
      <c r="E15" s="105">
        <f>-SFF!F13</f>
        <v>0</v>
      </c>
      <c r="F15" s="105">
        <f t="shared" si="0"/>
        <v>0</v>
      </c>
      <c r="G15" s="105">
        <f>SFF!H13+SFF!I13+SFF!J13</f>
        <v>0</v>
      </c>
      <c r="H15" s="105">
        <f>SFF!J13</f>
        <v>0</v>
      </c>
      <c r="I15" s="105">
        <f t="shared" si="1"/>
        <v>0</v>
      </c>
      <c r="J15" s="72"/>
    </row>
    <row r="16" spans="1:10" s="150" customFormat="1" ht="12">
      <c r="A16" s="72"/>
      <c r="B16" s="83"/>
      <c r="C16" s="585" t="s">
        <v>86</v>
      </c>
      <c r="D16" s="105">
        <f>-SFF!D14</f>
        <v>0</v>
      </c>
      <c r="E16" s="105">
        <f>-SFF!F14</f>
        <v>0</v>
      </c>
      <c r="F16" s="105">
        <f t="shared" si="0"/>
        <v>0</v>
      </c>
      <c r="G16" s="105">
        <f>SFF!H14+SFF!I14+SFF!J14</f>
        <v>0</v>
      </c>
      <c r="H16" s="105">
        <f>SFF!J14</f>
        <v>0</v>
      </c>
      <c r="I16" s="105">
        <f t="shared" si="1"/>
        <v>0</v>
      </c>
      <c r="J16" s="72"/>
    </row>
    <row r="17" spans="1:10" s="150" customFormat="1" ht="12">
      <c r="A17" s="72"/>
      <c r="B17" s="83"/>
      <c r="C17" s="585" t="s">
        <v>87</v>
      </c>
      <c r="D17" s="105">
        <f>-SFF!D15</f>
        <v>2000000</v>
      </c>
      <c r="E17" s="105">
        <f>-SFF!F15</f>
        <v>2678647.33</v>
      </c>
      <c r="F17" s="105">
        <f t="shared" si="0"/>
        <v>4678647.33</v>
      </c>
      <c r="G17" s="105">
        <f>SFF!H15+SFF!I15+SFF!J15</f>
        <v>3880151.34</v>
      </c>
      <c r="H17" s="105">
        <f>SFF!J15</f>
        <v>3880151.34</v>
      </c>
      <c r="I17" s="105">
        <f t="shared" si="1"/>
        <v>798495.9900000002</v>
      </c>
      <c r="J17" s="72"/>
    </row>
    <row r="18" spans="1:10" s="150" customFormat="1" ht="12">
      <c r="A18" s="72"/>
      <c r="B18" s="83"/>
      <c r="C18" s="585" t="s">
        <v>88</v>
      </c>
      <c r="D18" s="105">
        <f>-SFF!D16</f>
        <v>0</v>
      </c>
      <c r="E18" s="105">
        <f>-SFF!F16</f>
        <v>0</v>
      </c>
      <c r="F18" s="105">
        <f t="shared" si="0"/>
        <v>0</v>
      </c>
      <c r="G18" s="105">
        <f>SFF!H16+SFF!I16+SFF!J16</f>
        <v>0</v>
      </c>
      <c r="H18" s="105">
        <f>SFF!J16</f>
        <v>0</v>
      </c>
      <c r="I18" s="105">
        <f t="shared" si="1"/>
        <v>0</v>
      </c>
      <c r="J18" s="72"/>
    </row>
    <row r="19" spans="1:10" s="150" customFormat="1" ht="12">
      <c r="A19" s="72"/>
      <c r="B19" s="83"/>
      <c r="C19" s="585" t="s">
        <v>89</v>
      </c>
      <c r="D19" s="105">
        <f>-SFF!D17</f>
        <v>0</v>
      </c>
      <c r="E19" s="105">
        <f>-SFF!F17</f>
        <v>0</v>
      </c>
      <c r="F19" s="105">
        <f t="shared" si="0"/>
        <v>0</v>
      </c>
      <c r="G19" s="105">
        <f>SFF!H17+SFF!I17+SFF!J17</f>
        <v>0</v>
      </c>
      <c r="H19" s="105">
        <f>SFF!J17</f>
        <v>0</v>
      </c>
      <c r="I19" s="105">
        <f t="shared" si="1"/>
        <v>0</v>
      </c>
      <c r="J19" s="72"/>
    </row>
    <row r="20" spans="1:10" s="150" customFormat="1" ht="12">
      <c r="A20" s="72"/>
      <c r="B20" s="83"/>
      <c r="C20" s="585" t="s">
        <v>804</v>
      </c>
      <c r="D20" s="105">
        <f>-SFF!D18</f>
        <v>0</v>
      </c>
      <c r="E20" s="105">
        <f>-SFF!F18</f>
        <v>0</v>
      </c>
      <c r="F20" s="105">
        <f t="shared" si="0"/>
        <v>0</v>
      </c>
      <c r="G20" s="105">
        <f>SFF!H18+SFF!I18+SFF!J18</f>
        <v>0</v>
      </c>
      <c r="H20" s="105">
        <f>SFF!J18</f>
        <v>0</v>
      </c>
      <c r="I20" s="105">
        <f t="shared" si="1"/>
        <v>0</v>
      </c>
      <c r="J20" s="72"/>
    </row>
    <row r="21" spans="1:10" s="150" customFormat="1" ht="12">
      <c r="A21" s="72"/>
      <c r="B21" s="151"/>
      <c r="C21" s="160" t="s">
        <v>807</v>
      </c>
      <c r="D21" s="105"/>
      <c r="E21" s="105"/>
      <c r="F21" s="105"/>
      <c r="G21" s="105"/>
      <c r="H21" s="105"/>
      <c r="I21" s="105"/>
      <c r="J21" s="72"/>
    </row>
    <row r="22" spans="1:10" s="154" customFormat="1" ht="12" customHeight="1">
      <c r="A22" s="153"/>
      <c r="B22" s="161"/>
      <c r="C22" s="585" t="s">
        <v>88</v>
      </c>
      <c r="D22" s="105">
        <f>-SFF!D20</f>
        <v>6861730864</v>
      </c>
      <c r="E22" s="105">
        <f>-SFF!F20</f>
        <v>347069502.03</v>
      </c>
      <c r="F22" s="105">
        <f>+D22+E22</f>
        <v>7208800366.03</v>
      </c>
      <c r="G22" s="105">
        <f>SFF!H20+SFF!I20+SFF!J20</f>
        <v>7206666249.98</v>
      </c>
      <c r="H22" s="105">
        <f>SFF!J20</f>
        <v>7205364242.2</v>
      </c>
      <c r="I22" s="105">
        <f>+F22-G22</f>
        <v>2134116.0500001907</v>
      </c>
      <c r="J22" s="153"/>
    </row>
    <row r="23" spans="1:10" s="150" customFormat="1" ht="12">
      <c r="A23" s="72"/>
      <c r="B23" s="151"/>
      <c r="C23" s="585" t="s">
        <v>89</v>
      </c>
      <c r="D23" s="105">
        <f>-SFF!D21</f>
        <v>448895670</v>
      </c>
      <c r="E23" s="105">
        <f>-SFF!F21</f>
        <v>82448220.09</v>
      </c>
      <c r="F23" s="105">
        <f>+D23+E23</f>
        <v>531343890.09000003</v>
      </c>
      <c r="G23" s="105">
        <f>SFF!H21+SFF!I21+SFF!J21</f>
        <v>530609515.72</v>
      </c>
      <c r="H23" s="105">
        <f>SFF!J21</f>
        <v>530609515.72</v>
      </c>
      <c r="I23" s="105">
        <f>+F23-G23</f>
        <v>734374.3700000048</v>
      </c>
      <c r="J23" s="72"/>
    </row>
    <row r="24" spans="1:10" s="150" customFormat="1" ht="24">
      <c r="A24" s="72"/>
      <c r="B24" s="151"/>
      <c r="C24" s="585" t="s">
        <v>808</v>
      </c>
      <c r="D24" s="105">
        <f>-SFF!D22</f>
        <v>0</v>
      </c>
      <c r="E24" s="105">
        <f>-SFF!F22</f>
        <v>0</v>
      </c>
      <c r="F24" s="105">
        <f>+D24+E24</f>
        <v>0</v>
      </c>
      <c r="G24" s="105">
        <f>SFF!H22+SFF!I22+SFF!J22</f>
        <v>0</v>
      </c>
      <c r="H24" s="105">
        <f>SFF!J22</f>
        <v>0</v>
      </c>
      <c r="I24" s="105">
        <f>+F24-G24</f>
        <v>0</v>
      </c>
      <c r="J24" s="72"/>
    </row>
    <row r="25" spans="1:10" s="150" customFormat="1" ht="12">
      <c r="A25" s="72"/>
      <c r="B25" s="151"/>
      <c r="C25" s="152"/>
      <c r="D25" s="105"/>
      <c r="E25" s="105"/>
      <c r="F25" s="105"/>
      <c r="G25" s="105"/>
      <c r="H25" s="105"/>
      <c r="I25" s="105"/>
      <c r="J25" s="72"/>
    </row>
    <row r="26" spans="1:10" s="150" customFormat="1" ht="12">
      <c r="A26" s="72"/>
      <c r="B26" s="151"/>
      <c r="C26" s="152"/>
      <c r="D26" s="105"/>
      <c r="E26" s="105"/>
      <c r="F26" s="105"/>
      <c r="G26" s="105"/>
      <c r="H26" s="105"/>
      <c r="I26" s="105"/>
      <c r="J26" s="72"/>
    </row>
    <row r="27" spans="1:10" s="150" customFormat="1" ht="12">
      <c r="A27" s="72"/>
      <c r="B27" s="155"/>
      <c r="C27" s="156"/>
      <c r="D27" s="488"/>
      <c r="E27" s="488"/>
      <c r="F27" s="488"/>
      <c r="G27" s="488"/>
      <c r="H27" s="488"/>
      <c r="I27" s="488"/>
      <c r="J27" s="72"/>
    </row>
    <row r="28" spans="1:10" s="154" customFormat="1" ht="12">
      <c r="A28" s="153"/>
      <c r="B28" s="157"/>
      <c r="C28" s="158" t="s">
        <v>247</v>
      </c>
      <c r="D28" s="374">
        <f aca="true" t="shared" si="2" ref="D28:I28">+SUM(D14:D20,D22:D24)</f>
        <v>7312626534</v>
      </c>
      <c r="E28" s="374">
        <f t="shared" si="2"/>
        <v>432196369.4499999</v>
      </c>
      <c r="F28" s="374">
        <f t="shared" si="2"/>
        <v>7744822903.45</v>
      </c>
      <c r="G28" s="374">
        <f t="shared" si="2"/>
        <v>7741155917.04</v>
      </c>
      <c r="H28" s="374">
        <f t="shared" si="2"/>
        <v>7739853909.26</v>
      </c>
      <c r="I28" s="374">
        <f t="shared" si="2"/>
        <v>3666986.4100001957</v>
      </c>
      <c r="J28" s="153"/>
    </row>
    <row r="29" spans="2:8" ht="12">
      <c r="B29" s="689"/>
      <c r="C29" s="689"/>
      <c r="D29" s="689"/>
      <c r="E29" s="689"/>
      <c r="F29" s="689"/>
      <c r="G29" s="689"/>
      <c r="H29" s="689"/>
    </row>
    <row r="30" spans="2:9" ht="52.5" customHeight="1" hidden="1">
      <c r="B30" s="712"/>
      <c r="C30" s="713"/>
      <c r="D30" s="713"/>
      <c r="E30" s="713"/>
      <c r="F30" s="713"/>
      <c r="G30" s="713"/>
      <c r="H30" s="713"/>
      <c r="I30" s="713"/>
    </row>
    <row r="31" spans="2:9" ht="15.75" customHeight="1">
      <c r="B31" s="333"/>
      <c r="C31" s="334"/>
      <c r="D31" s="334"/>
      <c r="E31" s="334"/>
      <c r="F31" s="334"/>
      <c r="G31" s="334"/>
      <c r="H31" s="334"/>
      <c r="I31" s="334"/>
    </row>
    <row r="32" spans="2:9" ht="12">
      <c r="B32" s="689"/>
      <c r="C32" s="689"/>
      <c r="D32" s="689"/>
      <c r="E32" s="689"/>
      <c r="F32" s="689"/>
      <c r="G32" s="689"/>
      <c r="H32" s="689"/>
      <c r="I32" s="143"/>
    </row>
    <row r="33" spans="1:10" s="194" customFormat="1" ht="12">
      <c r="A33" s="20"/>
      <c r="B33" s="581"/>
      <c r="D33" s="575"/>
      <c r="E33" s="575"/>
      <c r="F33" s="575"/>
      <c r="G33" s="576"/>
      <c r="I33" s="575"/>
      <c r="J33" s="20"/>
    </row>
    <row r="34" spans="1:10" s="194" customFormat="1" ht="12">
      <c r="A34" s="20"/>
      <c r="B34" s="581"/>
      <c r="D34" s="575"/>
      <c r="E34" s="575"/>
      <c r="F34" s="575"/>
      <c r="G34" s="576"/>
      <c r="I34" s="575"/>
      <c r="J34" s="20"/>
    </row>
    <row r="35" spans="1:10" s="194" customFormat="1" ht="12">
      <c r="A35" s="20"/>
      <c r="B35" s="581"/>
      <c r="D35" s="575"/>
      <c r="E35" s="575"/>
      <c r="F35" s="575"/>
      <c r="G35" s="575"/>
      <c r="H35" s="576"/>
      <c r="J35" s="20"/>
    </row>
    <row r="36" spans="1:10" s="194" customFormat="1" ht="12">
      <c r="A36" s="20"/>
      <c r="B36" s="581"/>
      <c r="C36" s="291"/>
      <c r="D36" s="577"/>
      <c r="E36" s="577"/>
      <c r="F36" s="577"/>
      <c r="G36" s="577"/>
      <c r="H36" s="577"/>
      <c r="I36" s="578"/>
      <c r="J36" s="20"/>
    </row>
    <row r="37" spans="1:10" s="194" customFormat="1" ht="12">
      <c r="A37" s="20"/>
      <c r="B37" s="581"/>
      <c r="C37" s="686"/>
      <c r="D37" s="686"/>
      <c r="E37" s="291"/>
      <c r="F37" s="686"/>
      <c r="G37" s="686"/>
      <c r="H37" s="686"/>
      <c r="I37" s="291"/>
      <c r="J37" s="20"/>
    </row>
    <row r="38" spans="1:10" s="194" customFormat="1" ht="12">
      <c r="A38" s="20"/>
      <c r="B38" s="581"/>
      <c r="C38" s="721"/>
      <c r="D38" s="721"/>
      <c r="E38" s="582"/>
      <c r="F38" s="721"/>
      <c r="G38" s="721"/>
      <c r="H38" s="721"/>
      <c r="I38" s="356"/>
      <c r="J38" s="20"/>
    </row>
    <row r="39" spans="1:10" s="194" customFormat="1" ht="12">
      <c r="A39" s="20"/>
      <c r="B39" s="581"/>
      <c r="C39" s="721"/>
      <c r="D39" s="721"/>
      <c r="E39" s="582"/>
      <c r="F39" s="721"/>
      <c r="G39" s="721"/>
      <c r="H39" s="721"/>
      <c r="I39" s="356"/>
      <c r="J39" s="20"/>
    </row>
    <row r="40" spans="1:10" s="194" customFormat="1" ht="12">
      <c r="A40" s="20"/>
      <c r="B40" s="581"/>
      <c r="C40" s="291"/>
      <c r="D40" s="291"/>
      <c r="E40" s="291"/>
      <c r="F40" s="291"/>
      <c r="G40" s="291"/>
      <c r="H40" s="291"/>
      <c r="I40" s="291"/>
      <c r="J40" s="20"/>
    </row>
    <row r="41" spans="1:10" s="194" customFormat="1" ht="12">
      <c r="A41" s="20"/>
      <c r="B41" s="581"/>
      <c r="J41" s="20"/>
    </row>
  </sheetData>
  <sheetProtection password="88C8" sheet="1" objects="1" scenarios="1" selectLockedCells="1"/>
  <mergeCells count="18">
    <mergeCell ref="C5:I5"/>
    <mergeCell ref="B29:H29"/>
    <mergeCell ref="B2:J2"/>
    <mergeCell ref="B32:H32"/>
    <mergeCell ref="B30:I30"/>
    <mergeCell ref="B3:I3"/>
    <mergeCell ref="B4:I4"/>
    <mergeCell ref="B6:I6"/>
    <mergeCell ref="C7:I7"/>
    <mergeCell ref="B9:C11"/>
    <mergeCell ref="D9:H9"/>
    <mergeCell ref="I9:I10"/>
    <mergeCell ref="C37:D37"/>
    <mergeCell ref="C38:D38"/>
    <mergeCell ref="C39:D39"/>
    <mergeCell ref="F37:H37"/>
    <mergeCell ref="F38:H38"/>
    <mergeCell ref="F39:H3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3" r:id="rId1"/>
  <headerFooter>
    <oddFooter>&amp;C&amp;A&amp;RPágina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3"/>
  <sheetViews>
    <sheetView showGridLines="0" view="pageBreakPreview" zoomScaleSheetLayoutView="100" zoomScalePageLayoutView="0" workbookViewId="0" topLeftCell="A1">
      <selection activeCell="E17" sqref="E17"/>
    </sheetView>
  </sheetViews>
  <sheetFormatPr defaultColWidth="11.421875" defaultRowHeight="15"/>
  <cols>
    <col min="1" max="1" width="2.57421875" style="3" customWidth="1"/>
    <col min="2" max="2" width="4.8515625" style="3" customWidth="1"/>
    <col min="3" max="3" width="57.00390625" style="3" customWidth="1"/>
    <col min="4" max="6" width="22.28125" style="3" customWidth="1"/>
    <col min="7" max="7" width="2.8515625" style="3" customWidth="1"/>
    <col min="8" max="16384" width="11.421875" style="3" customWidth="1"/>
  </cols>
  <sheetData>
    <row r="1" ht="12" customHeight="1"/>
    <row r="2" spans="2:9" ht="12" customHeight="1">
      <c r="B2" s="679"/>
      <c r="C2" s="679"/>
      <c r="D2" s="679"/>
      <c r="E2" s="679"/>
      <c r="F2" s="679"/>
      <c r="G2" s="280"/>
      <c r="H2" s="280"/>
      <c r="I2" s="280"/>
    </row>
    <row r="3" spans="2:6" ht="12" customHeight="1">
      <c r="B3" s="693" t="s">
        <v>317</v>
      </c>
      <c r="C3" s="693"/>
      <c r="D3" s="693"/>
      <c r="E3" s="693"/>
      <c r="F3" s="693"/>
    </row>
    <row r="4" spans="2:6" ht="12" customHeight="1">
      <c r="B4" s="693" t="str">
        <f>"Del 1 de enero al "&amp;TEXT(INDEX(Periodos,ENTE!D18,1),"dd")&amp;" de "&amp;TEXT(INDEX(Periodos,ENTE!D18,1),"mmmm")&amp;" de "&amp;TEXT(INDEX(Periodos,ENTE!D18,1),"aaaa")&amp;""</f>
        <v>Del 1 de enero al 31 de diciembre de 2018</v>
      </c>
      <c r="C4" s="693"/>
      <c r="D4" s="693"/>
      <c r="E4" s="693"/>
      <c r="F4" s="693"/>
    </row>
    <row r="5" spans="2:6" ht="12" customHeight="1">
      <c r="B5" s="693" t="s">
        <v>91</v>
      </c>
      <c r="C5" s="693"/>
      <c r="D5" s="693"/>
      <c r="E5" s="693"/>
      <c r="F5" s="693"/>
    </row>
    <row r="6" spans="2:6" ht="12" customHeight="1">
      <c r="B6" s="693"/>
      <c r="C6" s="693"/>
      <c r="D6" s="693"/>
      <c r="E6" s="693"/>
      <c r="F6" s="693"/>
    </row>
    <row r="7" spans="2:6" ht="12" customHeight="1">
      <c r="B7" s="178" t="s">
        <v>4</v>
      </c>
      <c r="C7" s="681" t="str">
        <f>ENTE!D8</f>
        <v>UNIDAD DE SERVICIOS PARA LA EDUCACION BASICA EN EL ESTADO DE QUERETARO</v>
      </c>
      <c r="D7" s="681"/>
      <c r="E7" s="681"/>
      <c r="F7" s="681"/>
    </row>
    <row r="8" spans="2:6" ht="6" customHeight="1">
      <c r="B8" s="21"/>
      <c r="C8" s="21"/>
      <c r="D8" s="21"/>
      <c r="E8" s="21"/>
      <c r="F8" s="21"/>
    </row>
    <row r="9" spans="2:6" ht="14.25">
      <c r="B9" s="732" t="s">
        <v>92</v>
      </c>
      <c r="C9" s="732"/>
      <c r="D9" s="335" t="s">
        <v>217</v>
      </c>
      <c r="E9" s="335" t="s">
        <v>220</v>
      </c>
      <c r="F9" s="335" t="s">
        <v>318</v>
      </c>
    </row>
    <row r="10" spans="2:6" ht="5.25" customHeight="1" thickBot="1">
      <c r="B10" s="137"/>
      <c r="C10" s="138"/>
      <c r="D10" s="139"/>
      <c r="E10" s="139"/>
      <c r="F10" s="139"/>
    </row>
    <row r="11" spans="2:6" ht="12" customHeight="1" thickBot="1">
      <c r="B11" s="354" t="s">
        <v>319</v>
      </c>
      <c r="C11" s="167"/>
      <c r="D11" s="490">
        <f>+D12+D13</f>
        <v>7312626534</v>
      </c>
      <c r="E11" s="490">
        <f>+E12+E13</f>
        <v>7727081368.5199995</v>
      </c>
      <c r="F11" s="490">
        <f>+F12+F13</f>
        <v>7727081368.5199995</v>
      </c>
    </row>
    <row r="12" spans="2:6" ht="12">
      <c r="B12" s="810" t="s">
        <v>320</v>
      </c>
      <c r="C12" s="811"/>
      <c r="D12" s="548">
        <f>+EAI!E35</f>
        <v>6863079531</v>
      </c>
      <c r="E12" s="548">
        <f>+EAI!H35</f>
        <v>7204085173.99</v>
      </c>
      <c r="F12" s="548">
        <f>+EAI!I35</f>
        <v>7204085173.99</v>
      </c>
    </row>
    <row r="13" spans="2:6" ht="12">
      <c r="B13" s="812" t="s">
        <v>321</v>
      </c>
      <c r="C13" s="813"/>
      <c r="D13" s="549">
        <f>+EAI!E48</f>
        <v>449547003</v>
      </c>
      <c r="E13" s="549">
        <f>+EAI!H48</f>
        <v>522996194.53</v>
      </c>
      <c r="F13" s="549">
        <f>+EAI!I48</f>
        <v>522996194.53</v>
      </c>
    </row>
    <row r="14" spans="2:6" ht="6.75" customHeight="1" thickBot="1">
      <c r="B14" s="128"/>
      <c r="C14" s="326"/>
      <c r="D14" s="489"/>
      <c r="E14" s="489"/>
      <c r="F14" s="489"/>
    </row>
    <row r="15" spans="2:6" ht="12.75" thickBot="1">
      <c r="B15" s="354" t="s">
        <v>322</v>
      </c>
      <c r="C15" s="167"/>
      <c r="D15" s="490">
        <f>+D16+D17</f>
        <v>7312626534</v>
      </c>
      <c r="E15" s="490">
        <f>+E16+E17</f>
        <v>7741155917.039999</v>
      </c>
      <c r="F15" s="490">
        <f>+F16+F17</f>
        <v>7739853909.259999</v>
      </c>
    </row>
    <row r="16" spans="2:6" ht="12">
      <c r="B16" s="814" t="s">
        <v>323</v>
      </c>
      <c r="C16" s="815"/>
      <c r="D16" s="548">
        <f>COG!D84-COG!D77</f>
        <v>7312626534</v>
      </c>
      <c r="E16" s="548">
        <f>COG!G84-COG!G77</f>
        <v>7741155917.039999</v>
      </c>
      <c r="F16" s="548">
        <f>COG!H84-COG!H77</f>
        <v>7739853909.259999</v>
      </c>
    </row>
    <row r="17" spans="2:6" ht="12">
      <c r="B17" s="812" t="s">
        <v>324</v>
      </c>
      <c r="C17" s="813"/>
      <c r="D17" s="355"/>
      <c r="E17" s="355"/>
      <c r="F17" s="355"/>
    </row>
    <row r="18" spans="2:6" ht="5.25" customHeight="1" thickBot="1">
      <c r="B18" s="140"/>
      <c r="C18" s="339"/>
      <c r="D18" s="489"/>
      <c r="E18" s="489"/>
      <c r="F18" s="489"/>
    </row>
    <row r="19" spans="2:6" ht="12.75" thickBot="1">
      <c r="B19" s="354" t="s">
        <v>325</v>
      </c>
      <c r="C19" s="167"/>
      <c r="D19" s="490">
        <f>+D11-D15</f>
        <v>0</v>
      </c>
      <c r="E19" s="490">
        <f>+E11-E15</f>
        <v>-14074548.519999504</v>
      </c>
      <c r="F19" s="490">
        <f>+F11-F15</f>
        <v>-12772540.739999771</v>
      </c>
    </row>
    <row r="20" spans="2:6" ht="12">
      <c r="B20" s="21"/>
      <c r="C20" s="21"/>
      <c r="D20" s="21"/>
      <c r="E20" s="21"/>
      <c r="F20" s="21"/>
    </row>
    <row r="21" spans="2:6" ht="14.25">
      <c r="B21" s="732" t="s">
        <v>92</v>
      </c>
      <c r="C21" s="732"/>
      <c r="D21" s="335" t="s">
        <v>217</v>
      </c>
      <c r="E21" s="335" t="s">
        <v>220</v>
      </c>
      <c r="F21" s="335" t="s">
        <v>318</v>
      </c>
    </row>
    <row r="22" spans="2:6" ht="6.75" customHeight="1">
      <c r="B22" s="137"/>
      <c r="C22" s="138"/>
      <c r="D22" s="139"/>
      <c r="E22" s="139"/>
      <c r="F22" s="139"/>
    </row>
    <row r="23" spans="2:6" ht="12">
      <c r="B23" s="816" t="s">
        <v>326</v>
      </c>
      <c r="C23" s="817"/>
      <c r="D23" s="491">
        <f>+D19</f>
        <v>0</v>
      </c>
      <c r="E23" s="491">
        <f>+E19</f>
        <v>-14074548.519999504</v>
      </c>
      <c r="F23" s="491">
        <f>+F19</f>
        <v>-12772540.739999771</v>
      </c>
    </row>
    <row r="24" spans="2:6" ht="6" customHeight="1">
      <c r="B24" s="128"/>
      <c r="C24" s="326"/>
      <c r="D24" s="489"/>
      <c r="E24" s="489"/>
      <c r="F24" s="489"/>
    </row>
    <row r="25" spans="2:6" ht="12">
      <c r="B25" s="816" t="s">
        <v>327</v>
      </c>
      <c r="C25" s="817"/>
      <c r="D25" s="491">
        <f>SUM(COG!D78:D80)</f>
        <v>0</v>
      </c>
      <c r="E25" s="491">
        <f>SUM(COG!G78:G80)</f>
        <v>0</v>
      </c>
      <c r="F25" s="491">
        <f>SUM(COG!H78:H80)</f>
        <v>0</v>
      </c>
    </row>
    <row r="26" spans="2:6" ht="7.5" customHeight="1" thickBot="1">
      <c r="B26" s="140"/>
      <c r="C26" s="339"/>
      <c r="D26" s="489"/>
      <c r="E26" s="489"/>
      <c r="F26" s="489"/>
    </row>
    <row r="27" spans="2:6" ht="12.75" thickBot="1">
      <c r="B27" s="354" t="s">
        <v>328</v>
      </c>
      <c r="C27" s="168"/>
      <c r="D27" s="492">
        <f>+D23-D25</f>
        <v>0</v>
      </c>
      <c r="E27" s="492">
        <f>+E23-E25</f>
        <v>-14074548.519999504</v>
      </c>
      <c r="F27" s="492">
        <f>+F23-F25</f>
        <v>-12772540.739999771</v>
      </c>
    </row>
    <row r="28" spans="2:6" ht="12">
      <c r="B28" s="21"/>
      <c r="C28" s="21"/>
      <c r="D28" s="21"/>
      <c r="E28" s="21"/>
      <c r="F28" s="21"/>
    </row>
    <row r="29" spans="2:6" ht="14.25">
      <c r="B29" s="732" t="s">
        <v>92</v>
      </c>
      <c r="C29" s="732"/>
      <c r="D29" s="335" t="s">
        <v>217</v>
      </c>
      <c r="E29" s="335" t="s">
        <v>220</v>
      </c>
      <c r="F29" s="335" t="s">
        <v>318</v>
      </c>
    </row>
    <row r="30" spans="2:6" ht="5.25" customHeight="1">
      <c r="B30" s="137"/>
      <c r="C30" s="138"/>
      <c r="D30" s="139"/>
      <c r="E30" s="139"/>
      <c r="F30" s="139"/>
    </row>
    <row r="31" spans="2:6" ht="12">
      <c r="B31" s="805" t="s">
        <v>329</v>
      </c>
      <c r="C31" s="806"/>
      <c r="D31" s="491">
        <f>+EAI!E54</f>
        <v>0</v>
      </c>
      <c r="E31" s="491">
        <f>+EAI!H54</f>
        <v>0</v>
      </c>
      <c r="F31" s="491">
        <f>+EAI!I54</f>
        <v>0</v>
      </c>
    </row>
    <row r="32" spans="2:6" ht="5.25" customHeight="1">
      <c r="B32" s="128"/>
      <c r="C32" s="326"/>
      <c r="D32" s="489"/>
      <c r="E32" s="489"/>
      <c r="F32" s="489"/>
    </row>
    <row r="33" spans="2:6" ht="12">
      <c r="B33" s="805" t="s">
        <v>330</v>
      </c>
      <c r="C33" s="806"/>
      <c r="D33" s="491">
        <f>COG!D77</f>
        <v>0</v>
      </c>
      <c r="E33" s="491">
        <f>COG!G77</f>
        <v>0</v>
      </c>
      <c r="F33" s="491">
        <f>COG!H77</f>
        <v>0</v>
      </c>
    </row>
    <row r="34" spans="2:6" ht="3.75" customHeight="1" thickBot="1">
      <c r="B34" s="141"/>
      <c r="C34" s="142"/>
      <c r="D34" s="493"/>
      <c r="E34" s="493"/>
      <c r="F34" s="493"/>
    </row>
    <row r="35" spans="2:6" ht="12.75" thickBot="1">
      <c r="B35" s="805" t="s">
        <v>331</v>
      </c>
      <c r="C35" s="806"/>
      <c r="D35" s="492">
        <f>+D31-D33</f>
        <v>0</v>
      </c>
      <c r="E35" s="492">
        <f>+E31-E33</f>
        <v>0</v>
      </c>
      <c r="F35" s="492">
        <f>+F31-F33</f>
        <v>0</v>
      </c>
    </row>
    <row r="36" s="21" customFormat="1" ht="12"/>
    <row r="37" spans="2:6" ht="23.25" customHeight="1">
      <c r="B37" s="21"/>
      <c r="C37" s="808" t="s">
        <v>332</v>
      </c>
      <c r="D37" s="808"/>
      <c r="E37" s="808"/>
      <c r="F37" s="808"/>
    </row>
    <row r="38" spans="2:6" ht="21.75" customHeight="1">
      <c r="B38" s="21"/>
      <c r="C38" s="808" t="s">
        <v>333</v>
      </c>
      <c r="D38" s="808"/>
      <c r="E38" s="808"/>
      <c r="F38" s="808"/>
    </row>
    <row r="39" spans="2:6" ht="12">
      <c r="B39" s="21"/>
      <c r="C39" s="809" t="s">
        <v>334</v>
      </c>
      <c r="D39" s="809"/>
      <c r="E39" s="809"/>
      <c r="F39" s="809"/>
    </row>
    <row r="40" s="21" customFormat="1" ht="12"/>
    <row r="41" spans="2:8" ht="12">
      <c r="B41" s="807"/>
      <c r="C41" s="807"/>
      <c r="D41" s="807"/>
      <c r="E41" s="807"/>
      <c r="F41" s="807"/>
      <c r="G41" s="807"/>
      <c r="H41" s="807"/>
    </row>
    <row r="42" spans="2:8" ht="12">
      <c r="B42" s="336"/>
      <c r="C42" s="336"/>
      <c r="D42" s="336"/>
      <c r="E42" s="336"/>
      <c r="F42" s="336"/>
      <c r="G42" s="336"/>
      <c r="H42" s="336"/>
    </row>
    <row r="43" spans="2:8" ht="12">
      <c r="B43" s="336"/>
      <c r="C43" s="336"/>
      <c r="D43" s="336"/>
      <c r="E43" s="336"/>
      <c r="F43" s="336"/>
      <c r="G43" s="336"/>
      <c r="H43" s="336"/>
    </row>
    <row r="44" s="194" customFormat="1" ht="12"/>
  </sheetData>
  <sheetProtection password="88C8" sheet="1" objects="1" scenarios="1" selectLockedCells="1"/>
  <mergeCells count="22">
    <mergeCell ref="B25:C25"/>
    <mergeCell ref="B29:C29"/>
    <mergeCell ref="B17:C17"/>
    <mergeCell ref="B12:C12"/>
    <mergeCell ref="B13:C13"/>
    <mergeCell ref="B16:C16"/>
    <mergeCell ref="B5:F5"/>
    <mergeCell ref="B21:C21"/>
    <mergeCell ref="B23:C23"/>
    <mergeCell ref="B2:F2"/>
    <mergeCell ref="B3:F3"/>
    <mergeCell ref="B4:F4"/>
    <mergeCell ref="B6:F6"/>
    <mergeCell ref="C7:F7"/>
    <mergeCell ref="B9:C9"/>
    <mergeCell ref="B31:C31"/>
    <mergeCell ref="B41:H41"/>
    <mergeCell ref="B35:C35"/>
    <mergeCell ref="C37:F37"/>
    <mergeCell ref="C38:F38"/>
    <mergeCell ref="C39:F39"/>
    <mergeCell ref="B33:C3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1" r:id="rId1"/>
  <headerFooter>
    <oddFooter>&amp;C&amp;A&amp;RPágina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view="pageBreakPreview" zoomScale="106" zoomScaleNormal="10" zoomScaleSheetLayoutView="106" zoomScalePageLayoutView="0" workbookViewId="0" topLeftCell="A43">
      <selection activeCell="B2" sqref="B2:F2"/>
    </sheetView>
  </sheetViews>
  <sheetFormatPr defaultColWidth="11.421875" defaultRowHeight="15"/>
  <cols>
    <col min="1" max="1" width="2.7109375" style="200" customWidth="1"/>
    <col min="2" max="2" width="35.8515625" style="202" customWidth="1"/>
    <col min="3" max="3" width="23.57421875" style="202" customWidth="1"/>
    <col min="4" max="4" width="26.00390625" style="202" bestFit="1" customWidth="1"/>
    <col min="5" max="5" width="19.8515625" style="202" customWidth="1"/>
    <col min="6" max="6" width="22.7109375" style="202" bestFit="1" customWidth="1"/>
    <col min="7" max="7" width="3.140625" style="200" customWidth="1"/>
    <col min="8" max="16384" width="11.421875" style="202" customWidth="1"/>
  </cols>
  <sheetData>
    <row r="1" spans="2:6" ht="12">
      <c r="B1" s="200"/>
      <c r="C1" s="200"/>
      <c r="D1" s="200"/>
      <c r="E1" s="200"/>
      <c r="F1" s="200"/>
    </row>
    <row r="2" spans="2:13" ht="12">
      <c r="B2" s="679"/>
      <c r="C2" s="679"/>
      <c r="D2" s="679"/>
      <c r="E2" s="679"/>
      <c r="F2" s="679"/>
      <c r="G2" s="260"/>
      <c r="H2" s="252"/>
      <c r="I2" s="252"/>
      <c r="J2" s="252"/>
      <c r="K2" s="252"/>
      <c r="L2" s="252"/>
      <c r="M2" s="252"/>
    </row>
    <row r="3" spans="2:6" ht="12">
      <c r="B3" s="708" t="s">
        <v>626</v>
      </c>
      <c r="C3" s="708"/>
      <c r="D3" s="697"/>
      <c r="E3" s="697"/>
      <c r="F3" s="697"/>
    </row>
    <row r="4" spans="2:6" ht="12">
      <c r="B4" s="708" t="str">
        <f>"Del 1 de enero al "&amp;TEXT(INDEX(Periodos,ENTE!D18,1),"dd")&amp;" de "&amp;TEXT(INDEX(Periodos,ENTE!D18,1),"mmmm")&amp;" de "&amp;TEXT(INDEX(Periodos,ENTE!D18,1),"aaaa")&amp;""</f>
        <v>Del 1 de enero al 31 de diciembre de 2018</v>
      </c>
      <c r="C4" s="708"/>
      <c r="D4" s="697"/>
      <c r="E4" s="697"/>
      <c r="F4" s="697"/>
    </row>
    <row r="5" spans="2:6" ht="12">
      <c r="B5" s="818" t="s">
        <v>91</v>
      </c>
      <c r="C5" s="818"/>
      <c r="D5" s="758"/>
      <c r="E5" s="758"/>
      <c r="F5" s="758"/>
    </row>
    <row r="6" spans="2:6" ht="12">
      <c r="B6" s="511"/>
      <c r="C6" s="511"/>
      <c r="D6" s="23"/>
      <c r="E6" s="23"/>
      <c r="F6" s="23"/>
    </row>
    <row r="7" spans="2:6" ht="12">
      <c r="B7" s="332" t="s">
        <v>4</v>
      </c>
      <c r="C7" s="705" t="str">
        <f>ENTE!D8</f>
        <v>UNIDAD DE SERVICIOS PARA LA EDUCACION BASICA EN EL ESTADO DE QUERETARO</v>
      </c>
      <c r="D7" s="705"/>
      <c r="E7" s="705"/>
      <c r="F7" s="705"/>
    </row>
    <row r="8" spans="2:6" ht="12">
      <c r="B8" s="21"/>
      <c r="C8" s="21"/>
      <c r="D8" s="21"/>
      <c r="E8" s="21"/>
      <c r="F8" s="21"/>
    </row>
    <row r="9" spans="1:7" s="207" customFormat="1" ht="12">
      <c r="A9" s="200"/>
      <c r="B9" s="378" t="s">
        <v>391</v>
      </c>
      <c r="C9" s="512"/>
      <c r="D9" s="378" t="s">
        <v>392</v>
      </c>
      <c r="E9" s="335" t="s">
        <v>220</v>
      </c>
      <c r="F9" s="379" t="s">
        <v>393</v>
      </c>
      <c r="G9" s="200"/>
    </row>
    <row r="10" spans="1:7" s="207" customFormat="1" ht="12">
      <c r="A10" s="200"/>
      <c r="B10" s="513"/>
      <c r="C10" s="514"/>
      <c r="D10" s="467"/>
      <c r="E10" s="506"/>
      <c r="F10" s="462"/>
      <c r="G10" s="200"/>
    </row>
    <row r="11" spans="1:7" s="207" customFormat="1" ht="12">
      <c r="A11" s="200"/>
      <c r="B11" s="515" t="s">
        <v>394</v>
      </c>
      <c r="C11" s="514"/>
      <c r="D11" s="458">
        <f>+D12+D13+D14</f>
        <v>7312626534</v>
      </c>
      <c r="E11" s="460">
        <f>+E12+E13+E14</f>
        <v>7727081368.16</v>
      </c>
      <c r="F11" s="461">
        <f>+F12+F13+F14</f>
        <v>7727081368.16</v>
      </c>
      <c r="G11" s="200"/>
    </row>
    <row r="12" spans="2:6" ht="12">
      <c r="B12" s="467" t="s">
        <v>395</v>
      </c>
      <c r="C12" s="468"/>
      <c r="D12" s="550">
        <f>EAID!D46</f>
        <v>2000000</v>
      </c>
      <c r="E12" s="551">
        <f>EAID!G46</f>
        <v>2254547.33</v>
      </c>
      <c r="F12" s="552">
        <f>EAID!H46</f>
        <v>2254547.33</v>
      </c>
    </row>
    <row r="13" spans="2:6" ht="12" customHeight="1">
      <c r="B13" s="463" t="s">
        <v>396</v>
      </c>
      <c r="C13" s="464"/>
      <c r="D13" s="553">
        <f>EAID!D70</f>
        <v>7310626534</v>
      </c>
      <c r="E13" s="554">
        <f>EAID!G70</f>
        <v>7724826820.83</v>
      </c>
      <c r="F13" s="555">
        <f>EAID!H70</f>
        <v>7724826820.83</v>
      </c>
    </row>
    <row r="14" spans="2:6" ht="12">
      <c r="B14" s="516" t="s">
        <v>397</v>
      </c>
      <c r="C14" s="517"/>
      <c r="D14" s="467">
        <f>EAID!D72</f>
        <v>0</v>
      </c>
      <c r="E14" s="482">
        <f>EAID!G72</f>
        <v>0</v>
      </c>
      <c r="F14" s="483">
        <f>EAID!H72</f>
        <v>0</v>
      </c>
    </row>
    <row r="15" spans="2:6" ht="12">
      <c r="B15" s="515" t="s">
        <v>398</v>
      </c>
      <c r="C15" s="514"/>
      <c r="D15" s="465">
        <f>+D16+D17</f>
        <v>7312626534</v>
      </c>
      <c r="E15" s="473">
        <f>+E16+E17</f>
        <v>7741155917.039999</v>
      </c>
      <c r="F15" s="474">
        <f>+F16+F17</f>
        <v>7739853909.259999</v>
      </c>
    </row>
    <row r="16" spans="2:6" ht="12">
      <c r="B16" s="467" t="s">
        <v>399</v>
      </c>
      <c r="C16" s="468"/>
      <c r="D16" s="556">
        <f>COGCC!D13-COGCC!D80</f>
        <v>2000000</v>
      </c>
      <c r="E16" s="557">
        <f>COGCC!G13-COGCC!G80</f>
        <v>3880151.34</v>
      </c>
      <c r="F16" s="558">
        <f>COGCC!H13-COGCC!H80</f>
        <v>3880151.34</v>
      </c>
    </row>
    <row r="17" spans="2:6" ht="12">
      <c r="B17" s="767" t="s">
        <v>400</v>
      </c>
      <c r="C17" s="768"/>
      <c r="D17" s="556">
        <f>COGCC!D103-COGCC!D170</f>
        <v>7310626534</v>
      </c>
      <c r="E17" s="557">
        <f>COGCC!G103-COGCC!G170</f>
        <v>7737275765.699999</v>
      </c>
      <c r="F17" s="558">
        <f>COGCC!H103-COGCC!H170</f>
        <v>7735973757.919999</v>
      </c>
    </row>
    <row r="18" spans="2:6" ht="12">
      <c r="B18" s="515" t="s">
        <v>401</v>
      </c>
      <c r="C18" s="514"/>
      <c r="D18" s="465">
        <f>+D19+D20</f>
        <v>0</v>
      </c>
      <c r="E18" s="473">
        <f>+E19+E20</f>
        <v>0</v>
      </c>
      <c r="F18" s="474">
        <f>+F19+F20</f>
        <v>0</v>
      </c>
    </row>
    <row r="19" spans="2:6" ht="12">
      <c r="B19" s="220" t="s">
        <v>402</v>
      </c>
      <c r="C19" s="232"/>
      <c r="D19" s="320"/>
      <c r="E19" s="321"/>
      <c r="F19" s="322"/>
    </row>
    <row r="20" spans="2:6" ht="25.5" customHeight="1">
      <c r="B20" s="819" t="s">
        <v>403</v>
      </c>
      <c r="C20" s="820"/>
      <c r="D20" s="314"/>
      <c r="E20" s="315"/>
      <c r="F20" s="319"/>
    </row>
    <row r="21" spans="2:6" ht="12">
      <c r="B21" s="256"/>
      <c r="C21" s="257"/>
      <c r="D21" s="467"/>
      <c r="E21" s="482"/>
      <c r="F21" s="462"/>
    </row>
    <row r="22" spans="2:6" ht="12">
      <c r="B22" s="255" t="s">
        <v>404</v>
      </c>
      <c r="C22" s="262"/>
      <c r="D22" s="465">
        <f>+D11-D15+D18</f>
        <v>0</v>
      </c>
      <c r="E22" s="473">
        <f>+E11-E15+E18</f>
        <v>-14074548.87999916</v>
      </c>
      <c r="F22" s="474">
        <f>+F11-F15+F18</f>
        <v>-12772541.099999428</v>
      </c>
    </row>
    <row r="23" spans="2:6" ht="12">
      <c r="B23" s="255" t="s">
        <v>405</v>
      </c>
      <c r="C23" s="262"/>
      <c r="D23" s="465">
        <f>+D22-D14</f>
        <v>0</v>
      </c>
      <c r="E23" s="473">
        <f>+E22-E14</f>
        <v>-14074548.87999916</v>
      </c>
      <c r="F23" s="474">
        <f>+F22-F14</f>
        <v>-12772541.099999428</v>
      </c>
    </row>
    <row r="24" spans="2:6" ht="12">
      <c r="B24" s="255" t="s">
        <v>406</v>
      </c>
      <c r="C24" s="262"/>
      <c r="D24" s="465">
        <f>+D23-D18</f>
        <v>0</v>
      </c>
      <c r="E24" s="473">
        <f>+E23-E18</f>
        <v>-14074548.87999916</v>
      </c>
      <c r="F24" s="474">
        <f>+F23-F18</f>
        <v>-12772541.099999428</v>
      </c>
    </row>
    <row r="25" spans="2:6" ht="12">
      <c r="B25" s="256"/>
      <c r="C25" s="257"/>
      <c r="D25" s="467"/>
      <c r="E25" s="482"/>
      <c r="F25" s="462"/>
    </row>
    <row r="26" spans="2:6" ht="12">
      <c r="B26" s="244" t="s">
        <v>391</v>
      </c>
      <c r="C26" s="245"/>
      <c r="D26" s="496" t="s">
        <v>392</v>
      </c>
      <c r="E26" s="497" t="s">
        <v>220</v>
      </c>
      <c r="F26" s="498" t="s">
        <v>393</v>
      </c>
    </row>
    <row r="27" spans="2:6" ht="12">
      <c r="B27" s="253"/>
      <c r="C27" s="258"/>
      <c r="D27" s="467"/>
      <c r="E27" s="482"/>
      <c r="F27" s="462"/>
    </row>
    <row r="28" spans="2:6" ht="12">
      <c r="B28" s="255" t="s">
        <v>407</v>
      </c>
      <c r="C28" s="262"/>
      <c r="D28" s="465">
        <f>+D29+D30</f>
        <v>0</v>
      </c>
      <c r="E28" s="473">
        <f>+E29+E30</f>
        <v>0</v>
      </c>
      <c r="F28" s="474">
        <f>+F29+F30</f>
        <v>0</v>
      </c>
    </row>
    <row r="29" spans="2:6" ht="12">
      <c r="B29" s="220" t="s">
        <v>408</v>
      </c>
      <c r="C29" s="232"/>
      <c r="D29" s="467">
        <f>SUM(COGCC!D81:D83)</f>
        <v>0</v>
      </c>
      <c r="E29" s="482">
        <f>SUM(COGCC!G81:G83)</f>
        <v>0</v>
      </c>
      <c r="F29" s="483">
        <f>SUM(COGCC!H81:H83)</f>
        <v>0</v>
      </c>
    </row>
    <row r="30" spans="2:6" ht="12">
      <c r="B30" s="819" t="s">
        <v>409</v>
      </c>
      <c r="C30" s="820"/>
      <c r="D30" s="467">
        <f>SUM(COGCC!D171:D173)</f>
        <v>0</v>
      </c>
      <c r="E30" s="482">
        <f>SUM(COGCC!G171:G173)</f>
        <v>0</v>
      </c>
      <c r="F30" s="483">
        <f>SUM(COGCC!H171:H173)</f>
        <v>0</v>
      </c>
    </row>
    <row r="31" spans="2:6" ht="12">
      <c r="B31" s="256"/>
      <c r="C31" s="257"/>
      <c r="D31" s="467"/>
      <c r="E31" s="482"/>
      <c r="F31" s="483"/>
    </row>
    <row r="32" spans="1:7" s="211" customFormat="1" ht="12">
      <c r="A32" s="210"/>
      <c r="B32" s="328" t="s">
        <v>410</v>
      </c>
      <c r="C32" s="227"/>
      <c r="D32" s="508">
        <f>+D24+D28</f>
        <v>0</v>
      </c>
      <c r="E32" s="509">
        <f>+E24+E28</f>
        <v>-14074548.87999916</v>
      </c>
      <c r="F32" s="510">
        <f>+F24+F28</f>
        <v>-12772541.099999428</v>
      </c>
      <c r="G32" s="210"/>
    </row>
    <row r="33" spans="2:6" ht="12">
      <c r="B33" s="256"/>
      <c r="C33" s="257"/>
      <c r="D33" s="467"/>
      <c r="E33" s="482"/>
      <c r="F33" s="483"/>
    </row>
    <row r="34" spans="2:6" ht="12">
      <c r="B34" s="244" t="s">
        <v>391</v>
      </c>
      <c r="C34" s="245"/>
      <c r="D34" s="496" t="s">
        <v>392</v>
      </c>
      <c r="E34" s="497" t="s">
        <v>220</v>
      </c>
      <c r="F34" s="498" t="s">
        <v>393</v>
      </c>
    </row>
    <row r="35" spans="2:6" ht="12">
      <c r="B35" s="256"/>
      <c r="C35" s="257"/>
      <c r="D35" s="467"/>
      <c r="E35" s="482"/>
      <c r="F35" s="483"/>
    </row>
    <row r="36" spans="2:6" ht="12">
      <c r="B36" s="255" t="s">
        <v>411</v>
      </c>
      <c r="C36" s="262"/>
      <c r="D36" s="508">
        <f>+D37+D38</f>
        <v>0</v>
      </c>
      <c r="E36" s="509">
        <f>+E37+E38</f>
        <v>0</v>
      </c>
      <c r="F36" s="510">
        <f>+F37+F38</f>
        <v>0</v>
      </c>
    </row>
    <row r="37" spans="2:6" ht="12">
      <c r="B37" s="220" t="s">
        <v>412</v>
      </c>
      <c r="C37" s="232"/>
      <c r="D37" s="323"/>
      <c r="E37" s="324"/>
      <c r="F37" s="322"/>
    </row>
    <row r="38" spans="2:6" ht="24" customHeight="1">
      <c r="B38" s="819" t="s">
        <v>413</v>
      </c>
      <c r="C38" s="820"/>
      <c r="D38" s="314"/>
      <c r="E38" s="315"/>
      <c r="F38" s="319"/>
    </row>
    <row r="39" spans="2:6" ht="12">
      <c r="B39" s="255" t="s">
        <v>414</v>
      </c>
      <c r="C39" s="262"/>
      <c r="D39" s="465">
        <f>+D40+D41</f>
        <v>0</v>
      </c>
      <c r="E39" s="473">
        <f>+E40+E41</f>
        <v>0</v>
      </c>
      <c r="F39" s="474">
        <f>+F40+F41</f>
        <v>0</v>
      </c>
    </row>
    <row r="40" spans="2:6" ht="12">
      <c r="B40" s="220" t="s">
        <v>415</v>
      </c>
      <c r="C40" s="232"/>
      <c r="D40" s="494">
        <f>COGCC!D80</f>
        <v>0</v>
      </c>
      <c r="E40" s="495">
        <f>COGCC!G80</f>
        <v>0</v>
      </c>
      <c r="F40" s="483">
        <f>COGCC!H80</f>
        <v>0</v>
      </c>
    </row>
    <row r="41" spans="2:6" ht="24">
      <c r="B41" s="327" t="s">
        <v>416</v>
      </c>
      <c r="C41" s="222"/>
      <c r="D41" s="467">
        <f>COGCC!D170</f>
        <v>0</v>
      </c>
      <c r="E41" s="482">
        <f>COGCC!G170</f>
        <v>0</v>
      </c>
      <c r="F41" s="462">
        <f>COGCC!H170</f>
        <v>0</v>
      </c>
    </row>
    <row r="42" spans="2:6" ht="12">
      <c r="B42" s="220"/>
      <c r="C42" s="232"/>
      <c r="D42" s="467"/>
      <c r="E42" s="482"/>
      <c r="F42" s="483"/>
    </row>
    <row r="43" spans="2:6" ht="12">
      <c r="B43" s="255" t="s">
        <v>417</v>
      </c>
      <c r="C43" s="262"/>
      <c r="D43" s="465">
        <f>+D36-D39</f>
        <v>0</v>
      </c>
      <c r="E43" s="473">
        <f>+E36-E39</f>
        <v>0</v>
      </c>
      <c r="F43" s="474">
        <f>+F36-F39</f>
        <v>0</v>
      </c>
    </row>
    <row r="44" spans="2:6" ht="12">
      <c r="B44" s="256"/>
      <c r="C44" s="257"/>
      <c r="D44" s="467"/>
      <c r="E44" s="482"/>
      <c r="F44" s="483"/>
    </row>
    <row r="45" spans="2:6" ht="12">
      <c r="B45" s="244" t="s">
        <v>391</v>
      </c>
      <c r="C45" s="245"/>
      <c r="D45" s="496" t="s">
        <v>392</v>
      </c>
      <c r="E45" s="497" t="s">
        <v>220</v>
      </c>
      <c r="F45" s="498" t="s">
        <v>393</v>
      </c>
    </row>
    <row r="46" spans="2:6" ht="12">
      <c r="B46" s="256"/>
      <c r="C46" s="257"/>
      <c r="D46" s="467"/>
      <c r="E46" s="482"/>
      <c r="F46" s="483"/>
    </row>
    <row r="47" spans="1:7" s="207" customFormat="1" ht="12">
      <c r="A47" s="200"/>
      <c r="B47" s="256" t="s">
        <v>418</v>
      </c>
      <c r="C47" s="257"/>
      <c r="D47" s="494">
        <f>D12</f>
        <v>2000000</v>
      </c>
      <c r="E47" s="495">
        <f>E12</f>
        <v>2254547.33</v>
      </c>
      <c r="F47" s="499">
        <f>F12</f>
        <v>2254547.33</v>
      </c>
      <c r="G47" s="200"/>
    </row>
    <row r="48" spans="1:7" s="207" customFormat="1" ht="24.75" customHeight="1">
      <c r="A48" s="200"/>
      <c r="B48" s="821" t="s">
        <v>419</v>
      </c>
      <c r="C48" s="822"/>
      <c r="D48" s="494">
        <f>+D49-D50</f>
        <v>0</v>
      </c>
      <c r="E48" s="495">
        <f>+E49-E50</f>
        <v>0</v>
      </c>
      <c r="F48" s="500">
        <f>+F49-F50</f>
        <v>0</v>
      </c>
      <c r="G48" s="200"/>
    </row>
    <row r="49" spans="1:7" s="207" customFormat="1" ht="12">
      <c r="A49" s="200" t="s">
        <v>420</v>
      </c>
      <c r="B49" s="256" t="s">
        <v>412</v>
      </c>
      <c r="C49" s="257"/>
      <c r="D49" s="494">
        <f>D37</f>
        <v>0</v>
      </c>
      <c r="E49" s="495">
        <f>E37</f>
        <v>0</v>
      </c>
      <c r="F49" s="499">
        <f>F37</f>
        <v>0</v>
      </c>
      <c r="G49" s="200"/>
    </row>
    <row r="50" spans="2:6" ht="12">
      <c r="B50" s="256" t="s">
        <v>415</v>
      </c>
      <c r="C50" s="257"/>
      <c r="D50" s="467">
        <f>D40</f>
        <v>0</v>
      </c>
      <c r="E50" s="495">
        <f>E40</f>
        <v>0</v>
      </c>
      <c r="F50" s="495">
        <f>F40</f>
        <v>0</v>
      </c>
    </row>
    <row r="51" spans="2:6" ht="12">
      <c r="B51" s="256" t="s">
        <v>421</v>
      </c>
      <c r="C51" s="257"/>
      <c r="D51" s="467">
        <f>D16</f>
        <v>2000000</v>
      </c>
      <c r="E51" s="495">
        <f>E16</f>
        <v>3880151.34</v>
      </c>
      <c r="F51" s="495">
        <f>F16</f>
        <v>3880151.34</v>
      </c>
    </row>
    <row r="52" spans="2:6" ht="12">
      <c r="B52" s="256" t="s">
        <v>422</v>
      </c>
      <c r="C52" s="257"/>
      <c r="D52" s="467">
        <f>D19</f>
        <v>0</v>
      </c>
      <c r="E52" s="495">
        <f>E19</f>
        <v>0</v>
      </c>
      <c r="F52" s="495">
        <f>F19</f>
        <v>0</v>
      </c>
    </row>
    <row r="53" spans="2:6" ht="12">
      <c r="B53" s="256"/>
      <c r="C53" s="257"/>
      <c r="D53" s="467"/>
      <c r="E53" s="482"/>
      <c r="F53" s="483"/>
    </row>
    <row r="54" spans="2:6" ht="12">
      <c r="B54" s="255" t="s">
        <v>423</v>
      </c>
      <c r="C54" s="262"/>
      <c r="D54" s="465">
        <f>+D47+D48-D51+D52</f>
        <v>0</v>
      </c>
      <c r="E54" s="473">
        <f>+E47+E48-E51+E52</f>
        <v>-1625604.0099999998</v>
      </c>
      <c r="F54" s="474">
        <f>+F47+F48-F51+F52</f>
        <v>-1625604.0099999998</v>
      </c>
    </row>
    <row r="55" spans="2:6" ht="12">
      <c r="B55" s="254" t="s">
        <v>424</v>
      </c>
      <c r="C55" s="261"/>
      <c r="D55" s="477">
        <f>+D54-D48</f>
        <v>0</v>
      </c>
      <c r="E55" s="501">
        <f>+E54-E48</f>
        <v>-1625604.0099999998</v>
      </c>
      <c r="F55" s="502">
        <f>+F54-F48</f>
        <v>-1625604.0099999998</v>
      </c>
    </row>
    <row r="56" spans="2:6" ht="12">
      <c r="B56" s="244" t="s">
        <v>391</v>
      </c>
      <c r="C56" s="245"/>
      <c r="D56" s="496" t="s">
        <v>392</v>
      </c>
      <c r="E56" s="497" t="s">
        <v>220</v>
      </c>
      <c r="F56" s="498" t="s">
        <v>393</v>
      </c>
    </row>
    <row r="57" spans="2:6" ht="12">
      <c r="B57" s="265"/>
      <c r="C57" s="266"/>
      <c r="D57" s="503"/>
      <c r="E57" s="504"/>
      <c r="F57" s="505"/>
    </row>
    <row r="58" spans="2:6" ht="12">
      <c r="B58" s="256"/>
      <c r="C58" s="257"/>
      <c r="D58" s="467"/>
      <c r="E58" s="482"/>
      <c r="F58" s="483"/>
    </row>
    <row r="59" spans="2:6" ht="12">
      <c r="B59" s="327" t="s">
        <v>425</v>
      </c>
      <c r="C59" s="222"/>
      <c r="D59" s="467">
        <f>D13</f>
        <v>7310626534</v>
      </c>
      <c r="E59" s="467">
        <f>E13</f>
        <v>7724826820.83</v>
      </c>
      <c r="F59" s="482">
        <f>F13</f>
        <v>7724826820.83</v>
      </c>
    </row>
    <row r="60" spans="2:6" ht="25.5" customHeight="1">
      <c r="B60" s="821" t="s">
        <v>426</v>
      </c>
      <c r="C60" s="822"/>
      <c r="D60" s="467">
        <f>D61-D62</f>
        <v>0</v>
      </c>
      <c r="E60" s="467">
        <f>E61-E62</f>
        <v>0</v>
      </c>
      <c r="F60" s="482">
        <f>F61-F62</f>
        <v>0</v>
      </c>
    </row>
    <row r="61" spans="2:6" ht="24.75" customHeight="1">
      <c r="B61" s="821" t="s">
        <v>413</v>
      </c>
      <c r="C61" s="822"/>
      <c r="D61" s="467">
        <f>D38</f>
        <v>0</v>
      </c>
      <c r="E61" s="467">
        <f>E38</f>
        <v>0</v>
      </c>
      <c r="F61" s="495">
        <f>F38</f>
        <v>0</v>
      </c>
    </row>
    <row r="62" spans="2:6" ht="12">
      <c r="B62" s="819" t="s">
        <v>416</v>
      </c>
      <c r="C62" s="820"/>
      <c r="D62" s="494">
        <f>D41</f>
        <v>0</v>
      </c>
      <c r="E62" s="495">
        <f>E41</f>
        <v>0</v>
      </c>
      <c r="F62" s="462">
        <f>F41</f>
        <v>0</v>
      </c>
    </row>
    <row r="63" spans="2:6" ht="12">
      <c r="B63" s="220"/>
      <c r="C63" s="232"/>
      <c r="D63" s="467"/>
      <c r="E63" s="482"/>
      <c r="F63" s="462"/>
    </row>
    <row r="64" spans="2:6" ht="12">
      <c r="B64" s="256" t="s">
        <v>427</v>
      </c>
      <c r="C64" s="257"/>
      <c r="D64" s="467">
        <f>D17</f>
        <v>7310626534</v>
      </c>
      <c r="E64" s="482">
        <f>E17</f>
        <v>7737275765.699999</v>
      </c>
      <c r="F64" s="483">
        <f>F17</f>
        <v>7735973757.919999</v>
      </c>
    </row>
    <row r="65" spans="2:6" ht="12">
      <c r="B65" s="256"/>
      <c r="C65" s="257"/>
      <c r="D65" s="463"/>
      <c r="E65" s="506"/>
      <c r="F65" s="462"/>
    </row>
    <row r="66" spans="2:6" ht="12">
      <c r="B66" s="256" t="s">
        <v>428</v>
      </c>
      <c r="C66" s="257"/>
      <c r="D66" s="467">
        <f>D20</f>
        <v>0</v>
      </c>
      <c r="E66" s="467">
        <f>E20</f>
        <v>0</v>
      </c>
      <c r="F66" s="482">
        <f>F20</f>
        <v>0</v>
      </c>
    </row>
    <row r="67" spans="2:6" ht="12">
      <c r="B67" s="253"/>
      <c r="C67" s="258"/>
      <c r="D67" s="467"/>
      <c r="E67" s="482"/>
      <c r="F67" s="483"/>
    </row>
    <row r="68" spans="2:6" ht="12">
      <c r="B68" s="255" t="s">
        <v>429</v>
      </c>
      <c r="C68" s="262"/>
      <c r="D68" s="465">
        <f>+D59+D60-D64+D66</f>
        <v>0</v>
      </c>
      <c r="E68" s="473">
        <f>+E59+E60-E64+E66</f>
        <v>-12448944.869998932</v>
      </c>
      <c r="F68" s="474">
        <f>+F59+F60-F64+F66</f>
        <v>-11146937.089999199</v>
      </c>
    </row>
    <row r="69" spans="2:6" ht="12">
      <c r="B69" s="255" t="s">
        <v>430</v>
      </c>
      <c r="C69" s="262"/>
      <c r="D69" s="465">
        <f>+D68-D60</f>
        <v>0</v>
      </c>
      <c r="E69" s="473">
        <f>+E68-E60</f>
        <v>-12448944.869998932</v>
      </c>
      <c r="F69" s="474">
        <f>+F68-F60</f>
        <v>-11146937.089999199</v>
      </c>
    </row>
    <row r="70" spans="2:6" ht="12">
      <c r="B70" s="242"/>
      <c r="C70" s="243"/>
      <c r="D70" s="479"/>
      <c r="E70" s="480"/>
      <c r="F70" s="507"/>
    </row>
    <row r="71" spans="2:8" ht="12">
      <c r="B71" s="689"/>
      <c r="C71" s="689"/>
      <c r="D71" s="689"/>
      <c r="E71" s="689"/>
      <c r="F71" s="689"/>
      <c r="G71" s="689"/>
      <c r="H71" s="689"/>
    </row>
    <row r="72" spans="2:8" ht="12">
      <c r="B72" s="689"/>
      <c r="C72" s="689"/>
      <c r="D72" s="689"/>
      <c r="E72" s="689"/>
      <c r="F72" s="689"/>
      <c r="G72" s="689"/>
      <c r="H72" s="689"/>
    </row>
    <row r="73" spans="2:8" ht="12">
      <c r="B73" s="689"/>
      <c r="C73" s="689"/>
      <c r="D73" s="689"/>
      <c r="E73" s="689"/>
      <c r="F73" s="689"/>
      <c r="G73" s="689"/>
      <c r="H73" s="689"/>
    </row>
    <row r="74" spans="1:7" s="574" customFormat="1" ht="12">
      <c r="A74" s="201"/>
      <c r="B74" s="213"/>
      <c r="C74" s="213"/>
      <c r="D74" s="201"/>
      <c r="E74" s="201"/>
      <c r="F74" s="213"/>
      <c r="G74" s="201"/>
    </row>
    <row r="75" spans="1:7" s="574" customFormat="1" ht="12">
      <c r="A75" s="201"/>
      <c r="B75" s="213"/>
      <c r="C75" s="213"/>
      <c r="D75" s="201"/>
      <c r="E75" s="201"/>
      <c r="F75" s="213"/>
      <c r="G75" s="201"/>
    </row>
    <row r="76" spans="1:7" s="574" customFormat="1" ht="12">
      <c r="A76" s="201"/>
      <c r="B76" s="263"/>
      <c r="C76" s="263"/>
      <c r="D76" s="259"/>
      <c r="E76" s="259"/>
      <c r="F76" s="214"/>
      <c r="G76" s="201"/>
    </row>
    <row r="77" spans="2:6" ht="12">
      <c r="B77" s="213"/>
      <c r="C77" s="213"/>
      <c r="D77" s="201"/>
      <c r="E77" s="201"/>
      <c r="F77" s="201"/>
    </row>
    <row r="78" spans="2:6" ht="12">
      <c r="B78" s="213"/>
      <c r="C78" s="213"/>
      <c r="D78" s="201"/>
      <c r="E78" s="201"/>
      <c r="F78" s="201"/>
    </row>
    <row r="79" spans="2:6" ht="12">
      <c r="B79" s="213"/>
      <c r="C79" s="213"/>
      <c r="D79" s="201"/>
      <c r="E79" s="201"/>
      <c r="F79" s="201"/>
    </row>
    <row r="80" spans="2:6" ht="12">
      <c r="B80" s="214"/>
      <c r="C80" s="214"/>
      <c r="D80" s="259"/>
      <c r="E80" s="259"/>
      <c r="F80" s="259"/>
    </row>
    <row r="81" spans="2:6" ht="12">
      <c r="B81" s="213"/>
      <c r="C81" s="213"/>
      <c r="D81" s="201"/>
      <c r="E81" s="201"/>
      <c r="F81" s="213"/>
    </row>
    <row r="82" spans="2:6" ht="12">
      <c r="B82" s="213"/>
      <c r="C82" s="213"/>
      <c r="D82" s="201"/>
      <c r="E82" s="201"/>
      <c r="F82" s="201"/>
    </row>
    <row r="83" spans="2:6" ht="12">
      <c r="B83" s="213"/>
      <c r="C83" s="213"/>
      <c r="D83" s="201"/>
      <c r="E83" s="201"/>
      <c r="F83" s="201"/>
    </row>
    <row r="84" spans="2:6" ht="12">
      <c r="B84" s="213"/>
      <c r="C84" s="213"/>
      <c r="D84" s="201"/>
      <c r="E84" s="201"/>
      <c r="F84" s="201"/>
    </row>
    <row r="85" spans="2:6" ht="12">
      <c r="B85" s="213"/>
      <c r="C85" s="213"/>
      <c r="D85" s="201"/>
      <c r="E85" s="201"/>
      <c r="F85" s="213"/>
    </row>
    <row r="86" spans="2:6" ht="12">
      <c r="B86" s="214"/>
      <c r="C86" s="214"/>
      <c r="D86" s="259"/>
      <c r="E86" s="259"/>
      <c r="F86" s="201"/>
    </row>
    <row r="87" spans="2:6" ht="12">
      <c r="B87" s="214"/>
      <c r="C87" s="214"/>
      <c r="D87" s="259"/>
      <c r="E87" s="259"/>
      <c r="F87" s="263"/>
    </row>
    <row r="88" spans="2:6" ht="12">
      <c r="B88" s="213"/>
      <c r="C88" s="213"/>
      <c r="D88" s="201"/>
      <c r="E88" s="201"/>
      <c r="F88" s="201"/>
    </row>
    <row r="89" spans="2:6" ht="12">
      <c r="B89" s="213"/>
      <c r="C89" s="213"/>
      <c r="D89" s="201"/>
      <c r="E89" s="201"/>
      <c r="F89" s="201"/>
    </row>
    <row r="90" spans="2:6" ht="12">
      <c r="B90" s="213"/>
      <c r="C90" s="213"/>
      <c r="D90" s="201"/>
      <c r="E90" s="201"/>
      <c r="F90" s="201"/>
    </row>
    <row r="91" spans="2:6" ht="12">
      <c r="B91" s="213"/>
      <c r="C91" s="213"/>
      <c r="D91" s="201"/>
      <c r="E91" s="201"/>
      <c r="F91" s="201"/>
    </row>
    <row r="92" spans="2:6" ht="12">
      <c r="B92" s="213"/>
      <c r="C92" s="213"/>
      <c r="D92" s="201"/>
      <c r="E92" s="201"/>
      <c r="F92" s="201"/>
    </row>
    <row r="93" spans="2:6" ht="12">
      <c r="B93" s="213"/>
      <c r="C93" s="213"/>
      <c r="D93" s="201"/>
      <c r="E93" s="201"/>
      <c r="F93" s="201"/>
    </row>
    <row r="94" spans="2:6" ht="12">
      <c r="B94" s="213"/>
      <c r="C94" s="213"/>
      <c r="D94" s="201"/>
      <c r="E94" s="201"/>
      <c r="F94" s="201"/>
    </row>
    <row r="95" spans="2:6" ht="12">
      <c r="B95" s="213"/>
      <c r="C95" s="213"/>
      <c r="D95" s="201"/>
      <c r="E95" s="201"/>
      <c r="F95" s="201"/>
    </row>
    <row r="96" spans="2:6" ht="12">
      <c r="B96" s="213"/>
      <c r="C96" s="213"/>
      <c r="D96" s="201"/>
      <c r="E96" s="201"/>
      <c r="F96" s="201"/>
    </row>
    <row r="97" spans="2:6" ht="12">
      <c r="B97" s="213"/>
      <c r="C97" s="213"/>
      <c r="D97" s="201"/>
      <c r="E97" s="201"/>
      <c r="F97" s="201"/>
    </row>
    <row r="98" spans="2:6" ht="12">
      <c r="B98" s="213"/>
      <c r="C98" s="213"/>
      <c r="D98" s="201"/>
      <c r="E98" s="201"/>
      <c r="F98" s="201"/>
    </row>
    <row r="99" spans="2:6" ht="12">
      <c r="B99" s="213"/>
      <c r="C99" s="213"/>
      <c r="D99" s="201"/>
      <c r="E99" s="201"/>
      <c r="F99" s="201"/>
    </row>
    <row r="100" spans="2:6" ht="12">
      <c r="B100" s="214"/>
      <c r="C100" s="214"/>
      <c r="D100" s="259"/>
      <c r="E100" s="259"/>
      <c r="F100" s="201"/>
    </row>
    <row r="101" spans="2:6" ht="12">
      <c r="B101" s="214"/>
      <c r="C101" s="214"/>
      <c r="D101" s="259"/>
      <c r="E101" s="259"/>
      <c r="F101" s="201"/>
    </row>
    <row r="102" spans="2:6" ht="12">
      <c r="B102" s="213"/>
      <c r="C102" s="213"/>
      <c r="D102" s="201"/>
      <c r="E102" s="201"/>
      <c r="F102" s="214"/>
    </row>
    <row r="103" spans="2:6" ht="12">
      <c r="B103" s="213"/>
      <c r="C103" s="213"/>
      <c r="D103" s="201"/>
      <c r="E103" s="201"/>
      <c r="F103" s="214"/>
    </row>
    <row r="104" spans="2:6" ht="12">
      <c r="B104" s="213"/>
      <c r="C104" s="213"/>
      <c r="D104" s="201"/>
      <c r="E104" s="201"/>
      <c r="F104" s="214"/>
    </row>
    <row r="105" spans="2:6" ht="12">
      <c r="B105" s="213"/>
      <c r="C105" s="213"/>
      <c r="D105" s="201"/>
      <c r="E105" s="201"/>
      <c r="F105" s="214"/>
    </row>
    <row r="106" spans="2:6" ht="12">
      <c r="B106" s="213"/>
      <c r="C106" s="213"/>
      <c r="D106" s="201"/>
      <c r="E106" s="201"/>
      <c r="F106" s="201"/>
    </row>
    <row r="107" spans="2:6" ht="12">
      <c r="B107" s="213"/>
      <c r="C107" s="213"/>
      <c r="D107" s="201"/>
      <c r="E107" s="201"/>
      <c r="F107" s="201"/>
    </row>
    <row r="108" spans="2:6" ht="12">
      <c r="B108" s="213"/>
      <c r="C108" s="213"/>
      <c r="D108" s="201"/>
      <c r="E108" s="201"/>
      <c r="F108" s="201"/>
    </row>
    <row r="109" spans="2:6" ht="12">
      <c r="B109" s="213"/>
      <c r="C109" s="213"/>
      <c r="D109" s="201"/>
      <c r="E109" s="201"/>
      <c r="F109" s="201"/>
    </row>
    <row r="110" spans="2:6" ht="12">
      <c r="B110" s="213"/>
      <c r="C110" s="213"/>
      <c r="D110" s="201"/>
      <c r="E110" s="201"/>
      <c r="F110" s="201"/>
    </row>
    <row r="111" spans="2:6" ht="12">
      <c r="B111" s="213"/>
      <c r="C111" s="213"/>
      <c r="D111" s="201"/>
      <c r="E111" s="201"/>
      <c r="F111" s="201"/>
    </row>
    <row r="112" spans="2:6" ht="12">
      <c r="B112" s="213"/>
      <c r="C112" s="213"/>
      <c r="D112" s="201"/>
      <c r="E112" s="201"/>
      <c r="F112" s="201"/>
    </row>
    <row r="113" spans="2:6" ht="12">
      <c r="B113" s="213"/>
      <c r="C113" s="213"/>
      <c r="D113" s="201"/>
      <c r="E113" s="201"/>
      <c r="F113" s="201"/>
    </row>
    <row r="114" spans="2:6" ht="12">
      <c r="B114" s="213"/>
      <c r="C114" s="213"/>
      <c r="D114" s="201"/>
      <c r="E114" s="201"/>
      <c r="F114" s="201"/>
    </row>
    <row r="115" spans="2:6" ht="12">
      <c r="B115" s="213"/>
      <c r="C115" s="213"/>
      <c r="D115" s="201"/>
      <c r="E115" s="201"/>
      <c r="F115" s="201"/>
    </row>
    <row r="116" spans="2:3" ht="12">
      <c r="B116" s="211"/>
      <c r="C116" s="211"/>
    </row>
    <row r="117" spans="2:3" ht="12">
      <c r="B117" s="211"/>
      <c r="C117" s="211"/>
    </row>
  </sheetData>
  <sheetProtection password="88C8" sheet="1" objects="1" scenarios="1" selectLockedCells="1"/>
  <mergeCells count="16">
    <mergeCell ref="B17:C17"/>
    <mergeCell ref="B71:H71"/>
    <mergeCell ref="B61:C61"/>
    <mergeCell ref="B62:C62"/>
    <mergeCell ref="B48:C48"/>
    <mergeCell ref="B20:C20"/>
    <mergeCell ref="B73:H73"/>
    <mergeCell ref="B72:H72"/>
    <mergeCell ref="B2:F2"/>
    <mergeCell ref="B3:F3"/>
    <mergeCell ref="B4:F4"/>
    <mergeCell ref="B5:F5"/>
    <mergeCell ref="C7:F7"/>
    <mergeCell ref="B30:C30"/>
    <mergeCell ref="B38:C38"/>
    <mergeCell ref="B60:C60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76" r:id="rId2"/>
  <headerFooter>
    <oddFooter>&amp;C&amp;A
&amp;RPágina &amp;P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view="pageBreakPreview" zoomScale="98" zoomScaleNormal="70" zoomScaleSheetLayoutView="98" zoomScalePageLayoutView="0" workbookViewId="0" topLeftCell="A10">
      <selection activeCell="E27" sqref="E27:H28"/>
    </sheetView>
  </sheetViews>
  <sheetFormatPr defaultColWidth="11.421875" defaultRowHeight="15"/>
  <cols>
    <col min="1" max="1" width="3.140625" style="200" customWidth="1"/>
    <col min="2" max="2" width="19.8515625" style="202" customWidth="1"/>
    <col min="3" max="3" width="28.421875" style="202" customWidth="1"/>
    <col min="4" max="9" width="18.421875" style="202" customWidth="1"/>
    <col min="10" max="10" width="1.57421875" style="200" customWidth="1"/>
    <col min="11" max="16384" width="11.421875" style="202" customWidth="1"/>
  </cols>
  <sheetData>
    <row r="1" spans="2:9" ht="12">
      <c r="B1" s="201"/>
      <c r="C1" s="201"/>
      <c r="D1" s="201"/>
      <c r="E1" s="201"/>
      <c r="F1" s="201"/>
      <c r="G1" s="201"/>
      <c r="H1" s="201"/>
      <c r="I1" s="201"/>
    </row>
    <row r="2" spans="2:9" ht="12">
      <c r="B2" s="679"/>
      <c r="C2" s="679"/>
      <c r="D2" s="679"/>
      <c r="E2" s="679"/>
      <c r="F2" s="679"/>
      <c r="G2" s="679"/>
      <c r="H2" s="679"/>
      <c r="I2" s="679"/>
    </row>
    <row r="3" spans="2:9" ht="12">
      <c r="B3" s="697" t="s">
        <v>628</v>
      </c>
      <c r="C3" s="697"/>
      <c r="D3" s="697"/>
      <c r="E3" s="697"/>
      <c r="F3" s="697"/>
      <c r="G3" s="697"/>
      <c r="H3" s="697"/>
      <c r="I3" s="697"/>
    </row>
    <row r="4" spans="2:9" ht="12">
      <c r="B4" s="697" t="s">
        <v>632</v>
      </c>
      <c r="C4" s="697"/>
      <c r="D4" s="697"/>
      <c r="E4" s="697"/>
      <c r="F4" s="697"/>
      <c r="G4" s="697"/>
      <c r="H4" s="697"/>
      <c r="I4" s="697"/>
    </row>
    <row r="5" spans="2:9" ht="12">
      <c r="B5" s="697" t="str">
        <f>"Del 1 de enero al "&amp;TEXT(INDEX(Periodos,ENTE!D18,1),"dd")&amp;" de "&amp;TEXT(INDEX(Periodos,ENTE!D18,1),"mmmm")&amp;" de "&amp;TEXT(INDEX(Periodos,ENTE!D18,1),"aaaa")&amp;""</f>
        <v>Del 1 de enero al 31 de diciembre de 2018</v>
      </c>
      <c r="C5" s="697"/>
      <c r="D5" s="697"/>
      <c r="E5" s="697"/>
      <c r="F5" s="697"/>
      <c r="G5" s="697"/>
      <c r="H5" s="697"/>
      <c r="I5" s="697"/>
    </row>
    <row r="6" spans="2:9" ht="12">
      <c r="B6" s="697" t="s">
        <v>91</v>
      </c>
      <c r="C6" s="697"/>
      <c r="D6" s="697"/>
      <c r="E6" s="697"/>
      <c r="F6" s="697"/>
      <c r="G6" s="697"/>
      <c r="H6" s="697"/>
      <c r="I6" s="697"/>
    </row>
    <row r="7" spans="2:9" ht="12">
      <c r="B7" s="241"/>
      <c r="C7" s="241"/>
      <c r="D7" s="241"/>
      <c r="E7" s="241"/>
      <c r="F7" s="241"/>
      <c r="G7" s="241"/>
      <c r="H7" s="241"/>
      <c r="I7" s="241"/>
    </row>
    <row r="8" spans="2:9" ht="12">
      <c r="B8" s="279"/>
      <c r="C8" s="279" t="s">
        <v>4</v>
      </c>
      <c r="D8" s="705" t="str">
        <f>+ENTE!D8</f>
        <v>UNIDAD DE SERVICIOS PARA LA EDUCACION BASICA EN EL ESTADO DE QUERETARO</v>
      </c>
      <c r="E8" s="705"/>
      <c r="F8" s="705"/>
      <c r="G8" s="705"/>
      <c r="H8" s="705"/>
      <c r="I8" s="705"/>
    </row>
    <row r="9" spans="2:9" ht="12">
      <c r="B9" s="203"/>
      <c r="C9" s="203"/>
      <c r="D9" s="203"/>
      <c r="E9" s="203"/>
      <c r="F9" s="203"/>
      <c r="G9" s="203"/>
      <c r="H9" s="203"/>
      <c r="I9" s="203"/>
    </row>
    <row r="10" spans="2:9" ht="12">
      <c r="B10" s="701" t="s">
        <v>391</v>
      </c>
      <c r="C10" s="702"/>
      <c r="D10" s="720" t="s">
        <v>492</v>
      </c>
      <c r="E10" s="720"/>
      <c r="F10" s="720"/>
      <c r="G10" s="720"/>
      <c r="H10" s="720"/>
      <c r="I10" s="720" t="s">
        <v>634</v>
      </c>
    </row>
    <row r="11" spans="2:9" ht="50.25" customHeight="1">
      <c r="B11" s="703"/>
      <c r="C11" s="704"/>
      <c r="D11" s="215" t="s">
        <v>493</v>
      </c>
      <c r="E11" s="215" t="s">
        <v>243</v>
      </c>
      <c r="F11" s="215" t="s">
        <v>219</v>
      </c>
      <c r="G11" s="215" t="s">
        <v>220</v>
      </c>
      <c r="H11" s="215" t="s">
        <v>244</v>
      </c>
      <c r="I11" s="720"/>
    </row>
    <row r="12" spans="2:9" ht="12">
      <c r="B12" s="216"/>
      <c r="C12" s="201"/>
      <c r="D12" s="518"/>
      <c r="E12" s="519"/>
      <c r="F12" s="520"/>
      <c r="G12" s="518"/>
      <c r="H12" s="519"/>
      <c r="I12" s="521"/>
    </row>
    <row r="13" spans="1:10" s="207" customFormat="1" ht="12.75" customHeight="1">
      <c r="A13" s="200"/>
      <c r="B13" s="205"/>
      <c r="C13" s="278"/>
      <c r="D13" s="467"/>
      <c r="E13" s="506"/>
      <c r="F13" s="464"/>
      <c r="G13" s="463"/>
      <c r="H13" s="506"/>
      <c r="I13" s="483"/>
      <c r="J13" s="200"/>
    </row>
    <row r="14" spans="2:9" ht="12">
      <c r="B14" s="709" t="s">
        <v>613</v>
      </c>
      <c r="C14" s="710"/>
      <c r="D14" s="458">
        <f>+D15+D16+D17+D20+D21+D24</f>
        <v>1000000</v>
      </c>
      <c r="E14" s="460">
        <f>+E15+E16+E17+E20+E21+E24</f>
        <v>0</v>
      </c>
      <c r="F14" s="459">
        <f>+F15+F16+F17+F20+F21+F24</f>
        <v>1000000</v>
      </c>
      <c r="G14" s="458">
        <f>+G15+G16+G17+G20+G21+G24</f>
        <v>994399.2700000001</v>
      </c>
      <c r="H14" s="460">
        <f>+H15+H16+H17+H20+H21+H24</f>
        <v>994399.2700000001</v>
      </c>
      <c r="I14" s="461">
        <f>+F14-G14</f>
        <v>5600.729999999865</v>
      </c>
    </row>
    <row r="15" spans="2:9" ht="12">
      <c r="B15" s="209" t="s">
        <v>614</v>
      </c>
      <c r="C15" s="213"/>
      <c r="D15" s="314">
        <v>1000000</v>
      </c>
      <c r="E15" s="315">
        <v>0</v>
      </c>
      <c r="F15" s="316">
        <v>1000000</v>
      </c>
      <c r="G15" s="314">
        <v>994399.2700000001</v>
      </c>
      <c r="H15" s="315">
        <v>994399.2700000001</v>
      </c>
      <c r="I15" s="483">
        <f>+F15-G15</f>
        <v>5600.729999999865</v>
      </c>
    </row>
    <row r="16" spans="2:9" ht="12">
      <c r="B16" s="209" t="s">
        <v>615</v>
      </c>
      <c r="C16" s="213"/>
      <c r="D16" s="314"/>
      <c r="E16" s="315"/>
      <c r="F16" s="316"/>
      <c r="G16" s="314"/>
      <c r="H16" s="315"/>
      <c r="I16" s="483">
        <f aca="true" t="shared" si="0" ref="I16:I24">+F16-G16</f>
        <v>0</v>
      </c>
    </row>
    <row r="17" spans="2:9" ht="12">
      <c r="B17" s="209" t="s">
        <v>616</v>
      </c>
      <c r="C17" s="213"/>
      <c r="D17" s="467">
        <f>+D18+D19</f>
        <v>0</v>
      </c>
      <c r="E17" s="482">
        <f>+E18+E19</f>
        <v>0</v>
      </c>
      <c r="F17" s="468">
        <f>+F18+F19</f>
        <v>0</v>
      </c>
      <c r="G17" s="467">
        <f>+G18+G19</f>
        <v>0</v>
      </c>
      <c r="H17" s="482">
        <f>+H18+H19</f>
        <v>0</v>
      </c>
      <c r="I17" s="483">
        <f t="shared" si="0"/>
        <v>0</v>
      </c>
    </row>
    <row r="18" spans="2:9" ht="12">
      <c r="B18" s="209" t="s">
        <v>617</v>
      </c>
      <c r="C18" s="213"/>
      <c r="D18" s="314"/>
      <c r="E18" s="315"/>
      <c r="F18" s="316"/>
      <c r="G18" s="314"/>
      <c r="H18" s="315"/>
      <c r="I18" s="483">
        <f t="shared" si="0"/>
        <v>0</v>
      </c>
    </row>
    <row r="19" spans="2:9" ht="12">
      <c r="B19" s="209" t="s">
        <v>618</v>
      </c>
      <c r="C19" s="213"/>
      <c r="D19" s="314"/>
      <c r="E19" s="315"/>
      <c r="F19" s="316"/>
      <c r="G19" s="314"/>
      <c r="H19" s="315"/>
      <c r="I19" s="483">
        <f t="shared" si="0"/>
        <v>0</v>
      </c>
    </row>
    <row r="20" spans="2:9" ht="12">
      <c r="B20" s="209" t="s">
        <v>619</v>
      </c>
      <c r="C20" s="213"/>
      <c r="D20" s="314"/>
      <c r="E20" s="315"/>
      <c r="F20" s="316"/>
      <c r="G20" s="314"/>
      <c r="H20" s="315"/>
      <c r="I20" s="483">
        <f t="shared" si="0"/>
        <v>0</v>
      </c>
    </row>
    <row r="21" spans="2:9" ht="25.5" customHeight="1">
      <c r="B21" s="823" t="s">
        <v>620</v>
      </c>
      <c r="C21" s="824"/>
      <c r="D21" s="467">
        <f>+D22+D23</f>
        <v>0</v>
      </c>
      <c r="E21" s="482">
        <f>+E22+E23</f>
        <v>0</v>
      </c>
      <c r="F21" s="468">
        <f>+F22+F23</f>
        <v>0</v>
      </c>
      <c r="G21" s="467">
        <f>+G22+G23</f>
        <v>0</v>
      </c>
      <c r="H21" s="482">
        <f>+H22+H23</f>
        <v>0</v>
      </c>
      <c r="I21" s="483">
        <f t="shared" si="0"/>
        <v>0</v>
      </c>
    </row>
    <row r="22" spans="2:9" ht="12">
      <c r="B22" s="209" t="s">
        <v>621</v>
      </c>
      <c r="C22" s="213"/>
      <c r="D22" s="314"/>
      <c r="E22" s="315"/>
      <c r="F22" s="316"/>
      <c r="G22" s="314"/>
      <c r="H22" s="315"/>
      <c r="I22" s="483">
        <f t="shared" si="0"/>
        <v>0</v>
      </c>
    </row>
    <row r="23" spans="2:9" ht="12">
      <c r="B23" s="209" t="s">
        <v>622</v>
      </c>
      <c r="C23" s="213"/>
      <c r="D23" s="314"/>
      <c r="E23" s="315"/>
      <c r="F23" s="316"/>
      <c r="G23" s="314"/>
      <c r="H23" s="315"/>
      <c r="I23" s="483">
        <f t="shared" si="0"/>
        <v>0</v>
      </c>
    </row>
    <row r="24" spans="2:9" ht="12">
      <c r="B24" s="209" t="s">
        <v>623</v>
      </c>
      <c r="C24" s="213"/>
      <c r="D24" s="314"/>
      <c r="E24" s="315"/>
      <c r="F24" s="316"/>
      <c r="G24" s="314"/>
      <c r="H24" s="315"/>
      <c r="I24" s="483">
        <f t="shared" si="0"/>
        <v>0</v>
      </c>
    </row>
    <row r="25" spans="2:9" ht="12">
      <c r="B25" s="209"/>
      <c r="C25" s="213"/>
      <c r="D25" s="313"/>
      <c r="E25" s="317"/>
      <c r="F25" s="318"/>
      <c r="G25" s="313"/>
      <c r="H25" s="317"/>
      <c r="I25" s="483"/>
    </row>
    <row r="26" spans="2:9" ht="12">
      <c r="B26" s="709" t="s">
        <v>624</v>
      </c>
      <c r="C26" s="710"/>
      <c r="D26" s="458">
        <f>+D27+D28+D29+D32+D33+D36</f>
        <v>6797175222.999999</v>
      </c>
      <c r="E26" s="460">
        <f>+E27+E28+E29+E32+E33+E36</f>
        <v>12274129.830008328</v>
      </c>
      <c r="F26" s="459">
        <f>+F27+F28+F29+F32+F33+F36</f>
        <v>6809449352.830009</v>
      </c>
      <c r="G26" s="458">
        <f>+G27+G28+G29+G32+G33+G36</f>
        <v>6809449352.829998</v>
      </c>
      <c r="H26" s="460">
        <f>+H27+H28+H29+H32+H33+H36</f>
        <v>6809449352.829998</v>
      </c>
      <c r="I26" s="461">
        <f>+F26-G26</f>
        <v>1.1444091796875E-05</v>
      </c>
    </row>
    <row r="27" spans="2:9" ht="12">
      <c r="B27" s="209" t="s">
        <v>614</v>
      </c>
      <c r="C27" s="213"/>
      <c r="D27" s="314">
        <v>2039152566.8999999</v>
      </c>
      <c r="E27" s="315">
        <v>3682238.9490024983</v>
      </c>
      <c r="F27" s="316">
        <v>2042834805.8490028</v>
      </c>
      <c r="G27" s="314">
        <v>2042834805.8489995</v>
      </c>
      <c r="H27" s="315">
        <v>2042834805.8489995</v>
      </c>
      <c r="I27" s="483">
        <f aca="true" t="shared" si="1" ref="I27:I36">+F27-G27</f>
        <v>3.337860107421875E-06</v>
      </c>
    </row>
    <row r="28" spans="2:9" ht="12">
      <c r="B28" s="209" t="s">
        <v>615</v>
      </c>
      <c r="C28" s="213"/>
      <c r="D28" s="314">
        <v>4758022656.099999</v>
      </c>
      <c r="E28" s="315">
        <v>8591890.88100583</v>
      </c>
      <c r="F28" s="316">
        <v>4766614546.981007</v>
      </c>
      <c r="G28" s="314">
        <v>4766614546.980999</v>
      </c>
      <c r="H28" s="315">
        <v>4766614546.980999</v>
      </c>
      <c r="I28" s="483">
        <f t="shared" si="1"/>
        <v>7.62939453125E-06</v>
      </c>
    </row>
    <row r="29" spans="2:9" ht="12">
      <c r="B29" s="209" t="s">
        <v>616</v>
      </c>
      <c r="C29" s="213"/>
      <c r="D29" s="467">
        <f>+D30+D31</f>
        <v>0</v>
      </c>
      <c r="E29" s="482">
        <f>+E30+E31</f>
        <v>0</v>
      </c>
      <c r="F29" s="468">
        <f>+F30+F31</f>
        <v>0</v>
      </c>
      <c r="G29" s="467">
        <f>+G30+G31</f>
        <v>0</v>
      </c>
      <c r="H29" s="482">
        <f>+H30+H31</f>
        <v>0</v>
      </c>
      <c r="I29" s="483">
        <f t="shared" si="1"/>
        <v>0</v>
      </c>
    </row>
    <row r="30" spans="2:9" ht="12">
      <c r="B30" s="209" t="s">
        <v>617</v>
      </c>
      <c r="C30" s="213"/>
      <c r="D30" s="314"/>
      <c r="E30" s="315"/>
      <c r="F30" s="316"/>
      <c r="G30" s="314"/>
      <c r="H30" s="315"/>
      <c r="I30" s="483">
        <f t="shared" si="1"/>
        <v>0</v>
      </c>
    </row>
    <row r="31" spans="2:9" ht="12">
      <c r="B31" s="209" t="s">
        <v>618</v>
      </c>
      <c r="C31" s="213"/>
      <c r="D31" s="314"/>
      <c r="E31" s="315"/>
      <c r="F31" s="316"/>
      <c r="G31" s="314"/>
      <c r="H31" s="315"/>
      <c r="I31" s="483">
        <f t="shared" si="1"/>
        <v>0</v>
      </c>
    </row>
    <row r="32" spans="2:9" ht="12">
      <c r="B32" s="209" t="s">
        <v>619</v>
      </c>
      <c r="C32" s="213"/>
      <c r="D32" s="314"/>
      <c r="E32" s="315"/>
      <c r="F32" s="316"/>
      <c r="G32" s="314"/>
      <c r="H32" s="315"/>
      <c r="I32" s="483">
        <f t="shared" si="1"/>
        <v>0</v>
      </c>
    </row>
    <row r="33" spans="2:9" ht="24" customHeight="1">
      <c r="B33" s="823" t="s">
        <v>620</v>
      </c>
      <c r="C33" s="824"/>
      <c r="D33" s="467">
        <f>+D34+D35</f>
        <v>0</v>
      </c>
      <c r="E33" s="482">
        <f>+E34+E35</f>
        <v>0</v>
      </c>
      <c r="F33" s="468">
        <f>+F34+F35</f>
        <v>0</v>
      </c>
      <c r="G33" s="467">
        <f>+G34+G35</f>
        <v>0</v>
      </c>
      <c r="H33" s="482">
        <f>+H34+H35</f>
        <v>0</v>
      </c>
      <c r="I33" s="483">
        <f t="shared" si="1"/>
        <v>0</v>
      </c>
    </row>
    <row r="34" spans="2:9" ht="12">
      <c r="B34" s="209" t="s">
        <v>621</v>
      </c>
      <c r="C34" s="213"/>
      <c r="D34" s="314"/>
      <c r="E34" s="315"/>
      <c r="F34" s="316"/>
      <c r="G34" s="314"/>
      <c r="H34" s="315"/>
      <c r="I34" s="483">
        <f t="shared" si="1"/>
        <v>0</v>
      </c>
    </row>
    <row r="35" spans="2:9" ht="12">
      <c r="B35" s="209" t="s">
        <v>622</v>
      </c>
      <c r="C35" s="213"/>
      <c r="D35" s="314"/>
      <c r="E35" s="315"/>
      <c r="F35" s="316"/>
      <c r="G35" s="314"/>
      <c r="H35" s="315"/>
      <c r="I35" s="483">
        <f t="shared" si="1"/>
        <v>0</v>
      </c>
    </row>
    <row r="36" spans="2:9" ht="12">
      <c r="B36" s="209" t="s">
        <v>623</v>
      </c>
      <c r="C36" s="213"/>
      <c r="D36" s="314"/>
      <c r="E36" s="315"/>
      <c r="F36" s="316"/>
      <c r="G36" s="314"/>
      <c r="H36" s="315"/>
      <c r="I36" s="483">
        <f t="shared" si="1"/>
        <v>0</v>
      </c>
    </row>
    <row r="37" spans="2:9" ht="12">
      <c r="B37" s="209"/>
      <c r="C37" s="213"/>
      <c r="D37" s="467"/>
      <c r="E37" s="482"/>
      <c r="F37" s="468"/>
      <c r="G37" s="467"/>
      <c r="H37" s="482"/>
      <c r="I37" s="483"/>
    </row>
    <row r="38" spans="1:10" s="211" customFormat="1" ht="12">
      <c r="A38" s="210"/>
      <c r="B38" s="709" t="s">
        <v>625</v>
      </c>
      <c r="C38" s="710"/>
      <c r="D38" s="508">
        <f>+D14+D26</f>
        <v>6798175222.999999</v>
      </c>
      <c r="E38" s="509">
        <f>+E14+E26</f>
        <v>12274129.830008328</v>
      </c>
      <c r="F38" s="523">
        <f>+F14+F26</f>
        <v>6810449352.830009</v>
      </c>
      <c r="G38" s="508">
        <f>+G14+G26</f>
        <v>6810443752.099998</v>
      </c>
      <c r="H38" s="509">
        <f>+H14+H26</f>
        <v>6810443752.099998</v>
      </c>
      <c r="I38" s="461">
        <f>+F38-G38</f>
        <v>5600.730010986328</v>
      </c>
      <c r="J38" s="210"/>
    </row>
    <row r="39" spans="2:9" ht="12">
      <c r="B39" s="212"/>
      <c r="C39" s="264"/>
      <c r="D39" s="524"/>
      <c r="E39" s="525"/>
      <c r="F39" s="526"/>
      <c r="G39" s="524"/>
      <c r="H39" s="525"/>
      <c r="I39" s="522"/>
    </row>
    <row r="40" spans="2:9" ht="12">
      <c r="B40" s="689"/>
      <c r="C40" s="689"/>
      <c r="D40" s="689"/>
      <c r="E40" s="689"/>
      <c r="F40" s="689"/>
      <c r="G40" s="689"/>
      <c r="H40" s="689"/>
      <c r="I40" s="206"/>
    </row>
    <row r="41" spans="2:9" ht="12">
      <c r="B41" s="689"/>
      <c r="C41" s="689"/>
      <c r="D41" s="689"/>
      <c r="E41" s="689"/>
      <c r="F41" s="689"/>
      <c r="G41" s="689"/>
      <c r="H41" s="689"/>
      <c r="I41" s="206"/>
    </row>
    <row r="42" spans="2:9" ht="12">
      <c r="B42" s="213"/>
      <c r="C42" s="213"/>
      <c r="D42" s="206"/>
      <c r="E42" s="206"/>
      <c r="F42" s="206"/>
      <c r="G42" s="206"/>
      <c r="H42" s="206"/>
      <c r="I42" s="206"/>
    </row>
    <row r="43" spans="2:9" ht="12">
      <c r="B43" s="213"/>
      <c r="C43" s="213"/>
      <c r="D43" s="206"/>
      <c r="E43" s="206"/>
      <c r="F43" s="206"/>
      <c r="G43" s="206"/>
      <c r="H43" s="206"/>
      <c r="I43" s="206"/>
    </row>
    <row r="44" spans="2:9" ht="12">
      <c r="B44" s="213"/>
      <c r="C44" s="213"/>
      <c r="D44" s="206"/>
      <c r="E44" s="206"/>
      <c r="F44" s="206"/>
      <c r="G44" s="206"/>
      <c r="H44" s="206"/>
      <c r="I44" s="206"/>
    </row>
    <row r="45" spans="2:9" ht="12">
      <c r="B45" s="213"/>
      <c r="C45" s="213"/>
      <c r="D45" s="206"/>
      <c r="E45" s="206"/>
      <c r="F45" s="206"/>
      <c r="G45" s="206"/>
      <c r="H45" s="206"/>
      <c r="I45" s="206"/>
    </row>
    <row r="46" spans="2:9" ht="12">
      <c r="B46" s="213"/>
      <c r="C46" s="213"/>
      <c r="D46" s="206"/>
      <c r="E46" s="206"/>
      <c r="F46" s="206"/>
      <c r="G46" s="206"/>
      <c r="H46" s="206"/>
      <c r="I46" s="206"/>
    </row>
    <row r="47" spans="2:9" ht="12">
      <c r="B47" s="213"/>
      <c r="C47" s="213"/>
      <c r="D47" s="206"/>
      <c r="E47" s="206"/>
      <c r="F47" s="206"/>
      <c r="G47" s="206"/>
      <c r="H47" s="206"/>
      <c r="I47" s="206"/>
    </row>
    <row r="48" spans="2:9" ht="12">
      <c r="B48" s="213"/>
      <c r="C48" s="213"/>
      <c r="D48" s="206"/>
      <c r="E48" s="206"/>
      <c r="F48" s="206"/>
      <c r="G48" s="206"/>
      <c r="H48" s="206"/>
      <c r="I48" s="206"/>
    </row>
    <row r="49" spans="2:9" ht="12">
      <c r="B49" s="213"/>
      <c r="C49" s="213"/>
      <c r="D49" s="206"/>
      <c r="E49" s="206"/>
      <c r="F49" s="206"/>
      <c r="G49" s="206"/>
      <c r="H49" s="206"/>
      <c r="I49" s="206"/>
    </row>
    <row r="50" spans="2:9" ht="12">
      <c r="B50" s="213"/>
      <c r="C50" s="213"/>
      <c r="D50" s="206"/>
      <c r="E50" s="206"/>
      <c r="F50" s="206"/>
      <c r="G50" s="206"/>
      <c r="H50" s="206"/>
      <c r="I50" s="206"/>
    </row>
    <row r="51" spans="2:9" ht="12">
      <c r="B51" s="213"/>
      <c r="C51" s="213"/>
      <c r="D51" s="206"/>
      <c r="E51" s="206"/>
      <c r="F51" s="206"/>
      <c r="G51" s="206"/>
      <c r="H51" s="206"/>
      <c r="I51" s="206"/>
    </row>
    <row r="52" spans="2:9" ht="12">
      <c r="B52" s="213"/>
      <c r="C52" s="213"/>
      <c r="D52" s="206"/>
      <c r="E52" s="206"/>
      <c r="F52" s="206"/>
      <c r="G52" s="206"/>
      <c r="H52" s="206"/>
      <c r="I52" s="206"/>
    </row>
    <row r="53" spans="2:9" ht="12">
      <c r="B53" s="213"/>
      <c r="C53" s="213"/>
      <c r="D53" s="206"/>
      <c r="E53" s="206"/>
      <c r="F53" s="206"/>
      <c r="G53" s="206"/>
      <c r="H53" s="206"/>
      <c r="I53" s="206"/>
    </row>
    <row r="54" spans="2:9" ht="12">
      <c r="B54" s="213"/>
      <c r="C54" s="213"/>
      <c r="D54" s="206"/>
      <c r="E54" s="206"/>
      <c r="F54" s="206"/>
      <c r="G54" s="206"/>
      <c r="H54" s="206"/>
      <c r="I54" s="206"/>
    </row>
    <row r="55" spans="2:9" ht="12">
      <c r="B55" s="213"/>
      <c r="C55" s="213"/>
      <c r="D55" s="206"/>
      <c r="E55" s="206"/>
      <c r="F55" s="206"/>
      <c r="G55" s="206"/>
      <c r="H55" s="206"/>
      <c r="I55" s="206"/>
    </row>
    <row r="56" spans="2:9" ht="12">
      <c r="B56" s="213"/>
      <c r="C56" s="213"/>
      <c r="D56" s="206"/>
      <c r="E56" s="206"/>
      <c r="F56" s="206"/>
      <c r="G56" s="206"/>
      <c r="H56" s="206"/>
      <c r="I56" s="206"/>
    </row>
  </sheetData>
  <sheetProtection password="88C8" sheet="1" objects="1" scenarios="1" selectLockedCells="1"/>
  <mergeCells count="16">
    <mergeCell ref="B10:C11"/>
    <mergeCell ref="B40:H40"/>
    <mergeCell ref="B33:C33"/>
    <mergeCell ref="B21:C21"/>
    <mergeCell ref="B38:C38"/>
    <mergeCell ref="B26:C26"/>
    <mergeCell ref="B41:H41"/>
    <mergeCell ref="B2:I2"/>
    <mergeCell ref="B3:I3"/>
    <mergeCell ref="B4:I4"/>
    <mergeCell ref="B5:I5"/>
    <mergeCell ref="B6:I6"/>
    <mergeCell ref="B14:C14"/>
    <mergeCell ref="D10:H10"/>
    <mergeCell ref="I10:I11"/>
    <mergeCell ref="D8:I8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2" r:id="rId1"/>
  <headerFooter>
    <oddFooter>&amp;C&amp;A&amp;RPágina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B2:I39"/>
  <sheetViews>
    <sheetView showGridLines="0" view="pageBreakPreview" zoomScaleSheetLayoutView="100" zoomScalePageLayoutView="0" workbookViewId="0" topLeftCell="A1">
      <selection activeCell="C12" sqref="C12"/>
    </sheetView>
  </sheetViews>
  <sheetFormatPr defaultColWidth="11.421875" defaultRowHeight="15"/>
  <cols>
    <col min="1" max="1" width="3.00390625" style="3" customWidth="1"/>
    <col min="2" max="2" width="5.28125" style="3" customWidth="1"/>
    <col min="3" max="3" width="43.7109375" style="3" customWidth="1"/>
    <col min="4" max="4" width="28.8515625" style="3" customWidth="1"/>
    <col min="5" max="5" width="24.421875" style="3" customWidth="1"/>
    <col min="6" max="6" width="3.28125" style="3" customWidth="1"/>
    <col min="7" max="16384" width="11.421875" style="3" customWidth="1"/>
  </cols>
  <sheetData>
    <row r="2" spans="2:6" ht="12">
      <c r="B2" s="679"/>
      <c r="C2" s="679"/>
      <c r="D2" s="679"/>
      <c r="E2" s="679"/>
      <c r="F2" s="280"/>
    </row>
    <row r="3" spans="2:5" ht="12">
      <c r="B3" s="693" t="s">
        <v>769</v>
      </c>
      <c r="C3" s="693"/>
      <c r="D3" s="693"/>
      <c r="E3" s="693"/>
    </row>
    <row r="4" spans="2:5" ht="12">
      <c r="B4" s="693" t="str">
        <f>"Del 1 de enero al "&amp;TEXT(INDEX(Periodos,ENTE!D18,1),"dd")&amp;" de "&amp;TEXT(INDEX(Periodos,ENTE!D18,1),"mmmm")&amp;" de "&amp;TEXT(INDEX(Periodos,ENTE!D18,1),"aaaa")&amp;""</f>
        <v>Del 1 de enero al 31 de diciembre de 2018</v>
      </c>
      <c r="C4" s="693"/>
      <c r="D4" s="693"/>
      <c r="E4" s="693"/>
    </row>
    <row r="5" spans="2:5" ht="12">
      <c r="B5" s="693" t="s">
        <v>91</v>
      </c>
      <c r="C5" s="693"/>
      <c r="D5" s="693"/>
      <c r="E5" s="693"/>
    </row>
    <row r="6" spans="2:5" ht="12">
      <c r="B6" s="533"/>
      <c r="C6" s="533"/>
      <c r="D6" s="533"/>
      <c r="E6" s="533"/>
    </row>
    <row r="7" spans="2:5" ht="12">
      <c r="B7" s="534" t="s">
        <v>4</v>
      </c>
      <c r="C7" s="681" t="str">
        <f>+ENTE!D8</f>
        <v>UNIDAD DE SERVICIOS PARA LA EDUCACION BASICA EN EL ESTADO DE QUERETARO</v>
      </c>
      <c r="D7" s="681"/>
      <c r="E7" s="681"/>
    </row>
    <row r="8" spans="2:4" ht="12">
      <c r="B8" s="21"/>
      <c r="C8" s="21"/>
      <c r="D8" s="21"/>
    </row>
    <row r="9" spans="2:5" ht="12">
      <c r="B9" s="832" t="s">
        <v>768</v>
      </c>
      <c r="C9" s="833"/>
      <c r="D9" s="532" t="s">
        <v>220</v>
      </c>
      <c r="E9" s="532" t="s">
        <v>244</v>
      </c>
    </row>
    <row r="10" spans="2:5" ht="12">
      <c r="B10" s="827" t="s">
        <v>767</v>
      </c>
      <c r="C10" s="828"/>
      <c r="D10" s="828"/>
      <c r="E10" s="829"/>
    </row>
    <row r="11" spans="2:5" ht="12">
      <c r="B11" s="545"/>
      <c r="C11" s="544" t="s">
        <v>833</v>
      </c>
      <c r="D11" s="543"/>
      <c r="E11" s="546"/>
    </row>
    <row r="12" spans="2:5" ht="12">
      <c r="B12" s="541"/>
      <c r="C12" s="540"/>
      <c r="D12" s="316"/>
      <c r="E12" s="539"/>
    </row>
    <row r="13" spans="2:5" ht="12">
      <c r="B13" s="541"/>
      <c r="C13" s="540"/>
      <c r="D13" s="316"/>
      <c r="E13" s="539"/>
    </row>
    <row r="14" spans="2:5" ht="12">
      <c r="B14" s="541"/>
      <c r="C14" s="540"/>
      <c r="D14" s="316"/>
      <c r="E14" s="539"/>
    </row>
    <row r="15" spans="2:5" ht="12">
      <c r="B15" s="541"/>
      <c r="C15" s="540"/>
      <c r="D15" s="316"/>
      <c r="E15" s="539"/>
    </row>
    <row r="16" spans="2:5" ht="12">
      <c r="B16" s="541"/>
      <c r="C16" s="540"/>
      <c r="D16" s="316"/>
      <c r="E16" s="539"/>
    </row>
    <row r="17" spans="2:5" ht="12">
      <c r="B17" s="541"/>
      <c r="C17" s="540"/>
      <c r="D17" s="316"/>
      <c r="E17" s="539"/>
    </row>
    <row r="18" spans="2:5" ht="12">
      <c r="B18" s="541"/>
      <c r="C18" s="540"/>
      <c r="D18" s="316"/>
      <c r="E18" s="539"/>
    </row>
    <row r="19" spans="2:5" ht="12">
      <c r="B19" s="541"/>
      <c r="C19" s="540"/>
      <c r="D19" s="316"/>
      <c r="E19" s="539"/>
    </row>
    <row r="20" spans="2:5" ht="12">
      <c r="B20" s="541"/>
      <c r="C20" s="540"/>
      <c r="D20" s="316"/>
      <c r="E20" s="539"/>
    </row>
    <row r="21" spans="2:5" ht="12">
      <c r="B21" s="830" t="s">
        <v>766</v>
      </c>
      <c r="C21" s="831"/>
      <c r="D21" s="468">
        <f>SUM(D11:D20)</f>
        <v>0</v>
      </c>
      <c r="E21" s="483">
        <f>SUM(E11:E20)</f>
        <v>0</v>
      </c>
    </row>
    <row r="22" spans="2:5" ht="12">
      <c r="B22" s="832" t="s">
        <v>765</v>
      </c>
      <c r="C22" s="833"/>
      <c r="D22" s="833"/>
      <c r="E22" s="834"/>
    </row>
    <row r="23" spans="2:5" ht="12">
      <c r="B23" s="545"/>
      <c r="C23" s="544"/>
      <c r="D23" s="543"/>
      <c r="E23" s="542"/>
    </row>
    <row r="24" spans="2:5" ht="12">
      <c r="B24" s="541"/>
      <c r="C24" s="540"/>
      <c r="D24" s="316"/>
      <c r="E24" s="539"/>
    </row>
    <row r="25" spans="2:5" ht="12">
      <c r="B25" s="541"/>
      <c r="C25" s="540"/>
      <c r="D25" s="316"/>
      <c r="E25" s="539"/>
    </row>
    <row r="26" spans="2:5" ht="12">
      <c r="B26" s="541"/>
      <c r="C26" s="540"/>
      <c r="D26" s="316"/>
      <c r="E26" s="539"/>
    </row>
    <row r="27" spans="2:5" ht="12">
      <c r="B27" s="541"/>
      <c r="C27" s="540"/>
      <c r="D27" s="316"/>
      <c r="E27" s="539"/>
    </row>
    <row r="28" spans="2:5" ht="12">
      <c r="B28" s="541"/>
      <c r="C28" s="540"/>
      <c r="D28" s="316"/>
      <c r="E28" s="539"/>
    </row>
    <row r="29" spans="2:5" ht="12">
      <c r="B29" s="541"/>
      <c r="C29" s="540"/>
      <c r="D29" s="316"/>
      <c r="E29" s="539"/>
    </row>
    <row r="30" spans="2:5" ht="12">
      <c r="B30" s="541"/>
      <c r="C30" s="540"/>
      <c r="D30" s="316"/>
      <c r="E30" s="539"/>
    </row>
    <row r="31" spans="2:5" ht="12">
      <c r="B31" s="541"/>
      <c r="C31" s="540"/>
      <c r="D31" s="316"/>
      <c r="E31" s="539"/>
    </row>
    <row r="32" spans="2:5" ht="12">
      <c r="B32" s="541"/>
      <c r="C32" s="540"/>
      <c r="D32" s="316"/>
      <c r="E32" s="539"/>
    </row>
    <row r="33" spans="2:5" ht="12">
      <c r="B33" s="541"/>
      <c r="C33" s="540"/>
      <c r="D33" s="316"/>
      <c r="E33" s="539"/>
    </row>
    <row r="34" spans="2:5" ht="12">
      <c r="B34" s="541"/>
      <c r="C34" s="540"/>
      <c r="D34" s="316"/>
      <c r="E34" s="539"/>
    </row>
    <row r="35" spans="2:5" ht="12">
      <c r="B35" s="830" t="s">
        <v>764</v>
      </c>
      <c r="C35" s="831"/>
      <c r="D35" s="20">
        <f>SUM(D23:D34)</f>
        <v>0</v>
      </c>
      <c r="E35" s="30">
        <f>SUM(E23:E34)</f>
        <v>0</v>
      </c>
    </row>
    <row r="36" spans="2:5" ht="12">
      <c r="B36" s="49"/>
      <c r="C36" s="20"/>
      <c r="D36" s="20"/>
      <c r="E36" s="538"/>
    </row>
    <row r="37" spans="2:5" ht="12">
      <c r="B37" s="826" t="s">
        <v>763</v>
      </c>
      <c r="C37" s="705"/>
      <c r="D37" s="537">
        <f>+D21+D35</f>
        <v>0</v>
      </c>
      <c r="E37" s="536">
        <f>+E21+E35</f>
        <v>0</v>
      </c>
    </row>
    <row r="38" spans="2:5" ht="12">
      <c r="B38" s="825"/>
      <c r="C38" s="825"/>
      <c r="D38" s="825"/>
      <c r="E38" s="825"/>
    </row>
    <row r="39" spans="2:9" ht="12" customHeight="1">
      <c r="B39" s="825"/>
      <c r="C39" s="825"/>
      <c r="D39" s="825"/>
      <c r="E39" s="825"/>
      <c r="F39" s="535"/>
      <c r="G39" s="535"/>
      <c r="H39" s="535"/>
      <c r="I39" s="535"/>
    </row>
  </sheetData>
  <sheetProtection selectLockedCells="1"/>
  <mergeCells count="13">
    <mergeCell ref="B35:C35"/>
    <mergeCell ref="B9:C9"/>
    <mergeCell ref="B38:E38"/>
    <mergeCell ref="B39:E39"/>
    <mergeCell ref="B5:E5"/>
    <mergeCell ref="B2:E2"/>
    <mergeCell ref="B3:E3"/>
    <mergeCell ref="B4:E4"/>
    <mergeCell ref="B37:C37"/>
    <mergeCell ref="C7:E7"/>
    <mergeCell ref="B10:E10"/>
    <mergeCell ref="B21:C21"/>
    <mergeCell ref="B22:E22"/>
  </mergeCells>
  <printOptions/>
  <pageMargins left="0.7086614173228347" right="0.7086614173228347" top="0.7480314960629921" bottom="0.7480314960629921" header="0.31496062992125984" footer="0.31496062992125984"/>
  <pageSetup fitToHeight="15" horizontalDpi="600" verticalDpi="600" orientation="landscape" scale="95" r:id="rId1"/>
  <headerFooter>
    <oddFooter>&amp;C&amp;A&amp;RPágina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39"/>
  <sheetViews>
    <sheetView showGridLines="0" view="pageBreakPreview" zoomScaleSheetLayoutView="100" zoomScalePageLayoutView="0" workbookViewId="0" topLeftCell="A1">
      <selection activeCell="B5" sqref="B5:I5"/>
    </sheetView>
  </sheetViews>
  <sheetFormatPr defaultColWidth="11.421875" defaultRowHeight="15"/>
  <cols>
    <col min="1" max="1" width="3.00390625" style="3" customWidth="1"/>
    <col min="2" max="2" width="12.8515625" style="3" customWidth="1"/>
    <col min="3" max="3" width="19.00390625" style="3" customWidth="1"/>
    <col min="4" max="7" width="11.421875" style="3" customWidth="1"/>
    <col min="8" max="8" width="13.421875" style="3" customWidth="1"/>
    <col min="9" max="9" width="10.00390625" style="3" customWidth="1"/>
    <col min="10" max="10" width="3.00390625" style="3" customWidth="1"/>
    <col min="11" max="16384" width="11.421875" style="3" customWidth="1"/>
  </cols>
  <sheetData>
    <row r="1" spans="1:10" ht="12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2" hidden="1">
      <c r="A2" s="21"/>
      <c r="B2" s="679"/>
      <c r="C2" s="679"/>
      <c r="D2" s="679"/>
      <c r="E2" s="679"/>
      <c r="F2" s="679"/>
      <c r="G2" s="679"/>
      <c r="H2" s="679"/>
      <c r="I2" s="679"/>
      <c r="J2" s="21"/>
    </row>
    <row r="3" spans="1:10" ht="12">
      <c r="A3" s="21"/>
      <c r="B3" s="693" t="s">
        <v>792</v>
      </c>
      <c r="C3" s="693"/>
      <c r="D3" s="693"/>
      <c r="E3" s="693"/>
      <c r="F3" s="693"/>
      <c r="G3" s="693"/>
      <c r="H3" s="693"/>
      <c r="I3" s="693"/>
      <c r="J3" s="21"/>
    </row>
    <row r="4" spans="1:10" ht="12">
      <c r="A4" s="21"/>
      <c r="B4" s="693" t="s">
        <v>938</v>
      </c>
      <c r="C4" s="693"/>
      <c r="D4" s="693"/>
      <c r="E4" s="693"/>
      <c r="F4" s="693"/>
      <c r="G4" s="693"/>
      <c r="H4" s="693"/>
      <c r="I4" s="693"/>
      <c r="J4" s="21"/>
    </row>
    <row r="5" spans="1:10" ht="12">
      <c r="A5" s="21"/>
      <c r="B5" s="693" t="s">
        <v>91</v>
      </c>
      <c r="C5" s="693"/>
      <c r="D5" s="693"/>
      <c r="E5" s="693"/>
      <c r="F5" s="693"/>
      <c r="G5" s="693"/>
      <c r="H5" s="693"/>
      <c r="I5" s="693"/>
      <c r="J5" s="21"/>
    </row>
    <row r="6" spans="1:10" ht="12">
      <c r="A6" s="21"/>
      <c r="B6" s="559"/>
      <c r="C6" s="559"/>
      <c r="D6" s="559"/>
      <c r="E6" s="559"/>
      <c r="F6" s="559"/>
      <c r="G6" s="559"/>
      <c r="H6" s="559"/>
      <c r="I6" s="559"/>
      <c r="J6" s="21"/>
    </row>
    <row r="7" spans="1:10" ht="12">
      <c r="A7" s="21"/>
      <c r="B7" s="560" t="s">
        <v>4</v>
      </c>
      <c r="C7" s="681" t="str">
        <f>+ENTE!D8</f>
        <v>UNIDAD DE SERVICIOS PARA LA EDUCACION BASICA EN EL ESTADO DE QUERETARO</v>
      </c>
      <c r="D7" s="681"/>
      <c r="E7" s="681"/>
      <c r="F7" s="681"/>
      <c r="G7" s="681"/>
      <c r="H7" s="681"/>
      <c r="I7" s="681"/>
      <c r="J7" s="21"/>
    </row>
    <row r="8" spans="1:10" ht="12">
      <c r="A8" s="21"/>
      <c r="B8" s="21"/>
      <c r="C8" s="21"/>
      <c r="D8" s="21"/>
      <c r="E8" s="21"/>
      <c r="F8" s="21"/>
      <c r="G8" s="21"/>
      <c r="H8" s="21"/>
      <c r="I8" s="21"/>
      <c r="J8" s="21"/>
    </row>
    <row r="9" spans="1:10" ht="12">
      <c r="A9" s="21"/>
      <c r="B9" s="835" t="s">
        <v>768</v>
      </c>
      <c r="C9" s="835"/>
      <c r="D9" s="835" t="s">
        <v>791</v>
      </c>
      <c r="E9" s="835"/>
      <c r="F9" s="835" t="s">
        <v>790</v>
      </c>
      <c r="G9" s="835"/>
      <c r="H9" s="835" t="s">
        <v>789</v>
      </c>
      <c r="I9" s="835"/>
      <c r="J9" s="21"/>
    </row>
    <row r="10" spans="1:10" ht="12">
      <c r="A10" s="21"/>
      <c r="B10" s="835"/>
      <c r="C10" s="835"/>
      <c r="D10" s="835" t="s">
        <v>52</v>
      </c>
      <c r="E10" s="835"/>
      <c r="F10" s="835" t="s">
        <v>44</v>
      </c>
      <c r="G10" s="835"/>
      <c r="H10" s="835" t="s">
        <v>788</v>
      </c>
      <c r="I10" s="835"/>
      <c r="J10" s="21"/>
    </row>
    <row r="11" spans="1:10" ht="12">
      <c r="A11" s="21"/>
      <c r="B11" s="836" t="s">
        <v>767</v>
      </c>
      <c r="C11" s="837"/>
      <c r="D11" s="837"/>
      <c r="E11" s="837"/>
      <c r="F11" s="837"/>
      <c r="G11" s="837"/>
      <c r="H11" s="837"/>
      <c r="I11" s="838"/>
      <c r="J11" s="21"/>
    </row>
    <row r="12" spans="1:10" ht="12">
      <c r="A12" s="21"/>
      <c r="B12" s="839" t="s">
        <v>833</v>
      </c>
      <c r="C12" s="840"/>
      <c r="D12" s="841"/>
      <c r="E12" s="841"/>
      <c r="F12" s="841"/>
      <c r="G12" s="841"/>
      <c r="H12" s="842">
        <f aca="true" t="shared" si="0" ref="H12:H21">+D12-F12</f>
        <v>0</v>
      </c>
      <c r="I12" s="843"/>
      <c r="J12" s="21"/>
    </row>
    <row r="13" spans="1:10" ht="12">
      <c r="A13" s="21"/>
      <c r="B13" s="844"/>
      <c r="C13" s="845"/>
      <c r="D13" s="846"/>
      <c r="E13" s="846"/>
      <c r="F13" s="846"/>
      <c r="G13" s="846"/>
      <c r="H13" s="847">
        <f t="shared" si="0"/>
        <v>0</v>
      </c>
      <c r="I13" s="848"/>
      <c r="J13" s="21"/>
    </row>
    <row r="14" spans="1:10" ht="12">
      <c r="A14" s="21"/>
      <c r="B14" s="844"/>
      <c r="C14" s="845"/>
      <c r="D14" s="846"/>
      <c r="E14" s="846"/>
      <c r="F14" s="846"/>
      <c r="G14" s="846"/>
      <c r="H14" s="847">
        <f t="shared" si="0"/>
        <v>0</v>
      </c>
      <c r="I14" s="848"/>
      <c r="J14" s="21"/>
    </row>
    <row r="15" spans="1:10" ht="12">
      <c r="A15" s="21"/>
      <c r="B15" s="844"/>
      <c r="C15" s="845"/>
      <c r="D15" s="846"/>
      <c r="E15" s="846"/>
      <c r="F15" s="846"/>
      <c r="G15" s="846"/>
      <c r="H15" s="847">
        <f t="shared" si="0"/>
        <v>0</v>
      </c>
      <c r="I15" s="848"/>
      <c r="J15" s="21"/>
    </row>
    <row r="16" spans="1:10" ht="12">
      <c r="A16" s="21"/>
      <c r="B16" s="844"/>
      <c r="C16" s="845"/>
      <c r="D16" s="846"/>
      <c r="E16" s="846"/>
      <c r="F16" s="846"/>
      <c r="G16" s="846"/>
      <c r="H16" s="847">
        <f t="shared" si="0"/>
        <v>0</v>
      </c>
      <c r="I16" s="848"/>
      <c r="J16" s="21"/>
    </row>
    <row r="17" spans="1:10" ht="12">
      <c r="A17" s="21"/>
      <c r="B17" s="844"/>
      <c r="C17" s="845"/>
      <c r="D17" s="846"/>
      <c r="E17" s="846"/>
      <c r="F17" s="846"/>
      <c r="G17" s="846"/>
      <c r="H17" s="847">
        <f t="shared" si="0"/>
        <v>0</v>
      </c>
      <c r="I17" s="848"/>
      <c r="J17" s="21"/>
    </row>
    <row r="18" spans="1:10" ht="12">
      <c r="A18" s="21"/>
      <c r="B18" s="844"/>
      <c r="C18" s="845"/>
      <c r="D18" s="846"/>
      <c r="E18" s="846"/>
      <c r="F18" s="846"/>
      <c r="G18" s="846"/>
      <c r="H18" s="847">
        <f t="shared" si="0"/>
        <v>0</v>
      </c>
      <c r="I18" s="848"/>
      <c r="J18" s="21"/>
    </row>
    <row r="19" spans="1:10" ht="12">
      <c r="A19" s="21"/>
      <c r="B19" s="844"/>
      <c r="C19" s="845"/>
      <c r="D19" s="846"/>
      <c r="E19" s="846"/>
      <c r="F19" s="846"/>
      <c r="G19" s="846"/>
      <c r="H19" s="847">
        <f t="shared" si="0"/>
        <v>0</v>
      </c>
      <c r="I19" s="848"/>
      <c r="J19" s="21"/>
    </row>
    <row r="20" spans="1:10" ht="12">
      <c r="A20" s="21"/>
      <c r="B20" s="844"/>
      <c r="C20" s="845"/>
      <c r="D20" s="846"/>
      <c r="E20" s="846"/>
      <c r="F20" s="846"/>
      <c r="G20" s="846"/>
      <c r="H20" s="847">
        <f t="shared" si="0"/>
        <v>0</v>
      </c>
      <c r="I20" s="848"/>
      <c r="J20" s="21"/>
    </row>
    <row r="21" spans="1:10" ht="12">
      <c r="A21" s="21"/>
      <c r="B21" s="830" t="s">
        <v>787</v>
      </c>
      <c r="C21" s="831"/>
      <c r="D21" s="847">
        <f>SUM(D12:E20)</f>
        <v>0</v>
      </c>
      <c r="E21" s="847"/>
      <c r="F21" s="847">
        <f>SUM(F12:G20)</f>
        <v>0</v>
      </c>
      <c r="G21" s="847"/>
      <c r="H21" s="847">
        <f t="shared" si="0"/>
        <v>0</v>
      </c>
      <c r="I21" s="848"/>
      <c r="J21" s="21"/>
    </row>
    <row r="22" spans="1:10" ht="12">
      <c r="A22" s="21"/>
      <c r="B22" s="849"/>
      <c r="C22" s="850"/>
      <c r="D22" s="850"/>
      <c r="E22" s="850"/>
      <c r="F22" s="850"/>
      <c r="G22" s="850"/>
      <c r="H22" s="850"/>
      <c r="I22" s="851"/>
      <c r="J22" s="21"/>
    </row>
    <row r="23" spans="1:10" ht="12">
      <c r="A23" s="21"/>
      <c r="B23" s="836" t="s">
        <v>765</v>
      </c>
      <c r="C23" s="837"/>
      <c r="D23" s="837"/>
      <c r="E23" s="837"/>
      <c r="F23" s="837"/>
      <c r="G23" s="837"/>
      <c r="H23" s="837"/>
      <c r="I23" s="838"/>
      <c r="J23" s="21"/>
    </row>
    <row r="24" spans="1:10" ht="12">
      <c r="A24" s="21"/>
      <c r="B24" s="839"/>
      <c r="C24" s="840"/>
      <c r="D24" s="841"/>
      <c r="E24" s="841"/>
      <c r="F24" s="841"/>
      <c r="G24" s="841"/>
      <c r="H24" s="842"/>
      <c r="I24" s="843"/>
      <c r="J24" s="21"/>
    </row>
    <row r="25" spans="1:10" ht="12">
      <c r="A25" s="21"/>
      <c r="B25" s="844"/>
      <c r="C25" s="845"/>
      <c r="D25" s="846"/>
      <c r="E25" s="846"/>
      <c r="F25" s="846"/>
      <c r="G25" s="846"/>
      <c r="H25" s="847">
        <f aca="true" t="shared" si="1" ref="H25:H33">+D25-F25</f>
        <v>0</v>
      </c>
      <c r="I25" s="848"/>
      <c r="J25" s="21"/>
    </row>
    <row r="26" spans="1:10" ht="12">
      <c r="A26" s="21"/>
      <c r="B26" s="844"/>
      <c r="C26" s="845"/>
      <c r="D26" s="846"/>
      <c r="E26" s="846"/>
      <c r="F26" s="846"/>
      <c r="G26" s="846"/>
      <c r="H26" s="847">
        <f t="shared" si="1"/>
        <v>0</v>
      </c>
      <c r="I26" s="848"/>
      <c r="J26" s="21"/>
    </row>
    <row r="27" spans="1:10" ht="12">
      <c r="A27" s="21"/>
      <c r="B27" s="844"/>
      <c r="C27" s="845"/>
      <c r="D27" s="846"/>
      <c r="E27" s="846"/>
      <c r="F27" s="846"/>
      <c r="G27" s="846"/>
      <c r="H27" s="847">
        <f t="shared" si="1"/>
        <v>0</v>
      </c>
      <c r="I27" s="848"/>
      <c r="J27" s="21"/>
    </row>
    <row r="28" spans="1:10" ht="12">
      <c r="A28" s="21"/>
      <c r="B28" s="844"/>
      <c r="C28" s="845"/>
      <c r="D28" s="846"/>
      <c r="E28" s="846"/>
      <c r="F28" s="846"/>
      <c r="G28" s="846"/>
      <c r="H28" s="847">
        <f t="shared" si="1"/>
        <v>0</v>
      </c>
      <c r="I28" s="848"/>
      <c r="J28" s="21"/>
    </row>
    <row r="29" spans="1:10" ht="12">
      <c r="A29" s="21"/>
      <c r="B29" s="844"/>
      <c r="C29" s="845"/>
      <c r="D29" s="846"/>
      <c r="E29" s="846"/>
      <c r="F29" s="846"/>
      <c r="G29" s="846"/>
      <c r="H29" s="847">
        <f t="shared" si="1"/>
        <v>0</v>
      </c>
      <c r="I29" s="848"/>
      <c r="J29" s="21"/>
    </row>
    <row r="30" spans="1:10" ht="12">
      <c r="A30" s="21"/>
      <c r="B30" s="844"/>
      <c r="C30" s="845"/>
      <c r="D30" s="846"/>
      <c r="E30" s="846"/>
      <c r="F30" s="846"/>
      <c r="G30" s="846"/>
      <c r="H30" s="847">
        <f t="shared" si="1"/>
        <v>0</v>
      </c>
      <c r="I30" s="848"/>
      <c r="J30" s="21"/>
    </row>
    <row r="31" spans="1:10" ht="12">
      <c r="A31" s="21"/>
      <c r="B31" s="844"/>
      <c r="C31" s="845"/>
      <c r="D31" s="846"/>
      <c r="E31" s="846"/>
      <c r="F31" s="846"/>
      <c r="G31" s="846"/>
      <c r="H31" s="847">
        <f t="shared" si="1"/>
        <v>0</v>
      </c>
      <c r="I31" s="848"/>
      <c r="J31" s="21"/>
    </row>
    <row r="32" spans="1:10" ht="12">
      <c r="A32" s="21"/>
      <c r="B32" s="844"/>
      <c r="C32" s="845"/>
      <c r="D32" s="846"/>
      <c r="E32" s="846"/>
      <c r="F32" s="846"/>
      <c r="G32" s="846"/>
      <c r="H32" s="847">
        <f t="shared" si="1"/>
        <v>0</v>
      </c>
      <c r="I32" s="848"/>
      <c r="J32" s="21"/>
    </row>
    <row r="33" spans="1:10" ht="12">
      <c r="A33" s="21"/>
      <c r="B33" s="830" t="s">
        <v>786</v>
      </c>
      <c r="C33" s="831"/>
      <c r="D33" s="847">
        <f>SUM(D24:E32)</f>
        <v>0</v>
      </c>
      <c r="E33" s="847"/>
      <c r="F33" s="847">
        <f>SUM(F24:G32)</f>
        <v>0</v>
      </c>
      <c r="G33" s="847"/>
      <c r="H33" s="847">
        <f t="shared" si="1"/>
        <v>0</v>
      </c>
      <c r="I33" s="848"/>
      <c r="J33" s="21"/>
    </row>
    <row r="34" spans="1:10" ht="12">
      <c r="A34" s="21"/>
      <c r="B34" s="830"/>
      <c r="C34" s="831"/>
      <c r="D34" s="847"/>
      <c r="E34" s="847"/>
      <c r="F34" s="847"/>
      <c r="G34" s="847"/>
      <c r="H34" s="847"/>
      <c r="I34" s="848"/>
      <c r="J34" s="21"/>
    </row>
    <row r="35" spans="1:10" ht="12">
      <c r="A35" s="21"/>
      <c r="B35" s="826" t="s">
        <v>763</v>
      </c>
      <c r="C35" s="705"/>
      <c r="D35" s="852">
        <f>+D21+D33</f>
        <v>0</v>
      </c>
      <c r="E35" s="852"/>
      <c r="F35" s="852">
        <f>+F21+F33</f>
        <v>0</v>
      </c>
      <c r="G35" s="852"/>
      <c r="H35" s="572">
        <f>+H21+H33</f>
        <v>0</v>
      </c>
      <c r="I35" s="573"/>
      <c r="J35" s="21"/>
    </row>
    <row r="36" spans="2:9" ht="12" customHeight="1">
      <c r="B36" s="825"/>
      <c r="C36" s="825"/>
      <c r="D36" s="825"/>
      <c r="E36" s="825"/>
      <c r="F36" s="825"/>
      <c r="G36" s="825"/>
      <c r="H36" s="825"/>
      <c r="I36" s="825"/>
    </row>
    <row r="37" spans="2:9" ht="12" customHeight="1">
      <c r="B37" s="561"/>
      <c r="C37" s="561"/>
      <c r="D37" s="561"/>
      <c r="E37" s="561"/>
      <c r="F37" s="561"/>
      <c r="G37" s="561"/>
      <c r="H37" s="561"/>
      <c r="I37" s="561"/>
    </row>
    <row r="38" spans="2:9" ht="12" customHeight="1">
      <c r="B38" s="561"/>
      <c r="C38" s="561"/>
      <c r="D38" s="561"/>
      <c r="E38" s="561"/>
      <c r="F38" s="561"/>
      <c r="G38" s="561"/>
      <c r="H38" s="561"/>
      <c r="I38" s="561"/>
    </row>
    <row r="39" spans="2:9" ht="12" customHeight="1">
      <c r="B39" s="561"/>
      <c r="C39" s="561"/>
      <c r="D39" s="561"/>
      <c r="E39" s="561"/>
      <c r="F39" s="561"/>
      <c r="G39" s="561"/>
      <c r="H39" s="561"/>
      <c r="I39" s="561"/>
    </row>
  </sheetData>
  <sheetProtection selectLockedCells="1"/>
  <mergeCells count="107">
    <mergeCell ref="D33:E33"/>
    <mergeCell ref="F33:G33"/>
    <mergeCell ref="H33:I33"/>
    <mergeCell ref="B35:C35"/>
    <mergeCell ref="D35:E35"/>
    <mergeCell ref="F35:G35"/>
    <mergeCell ref="B34:C34"/>
    <mergeCell ref="D34:E34"/>
    <mergeCell ref="F34:G34"/>
    <mergeCell ref="H34:I34"/>
    <mergeCell ref="B29:C29"/>
    <mergeCell ref="D29:E29"/>
    <mergeCell ref="F29:G29"/>
    <mergeCell ref="H29:I29"/>
    <mergeCell ref="B36:I36"/>
    <mergeCell ref="B32:C32"/>
    <mergeCell ref="D32:E32"/>
    <mergeCell ref="F32:G32"/>
    <mergeCell ref="H32:I32"/>
    <mergeCell ref="B33:C33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B22:C22"/>
    <mergeCell ref="D22:E22"/>
    <mergeCell ref="F22:G22"/>
    <mergeCell ref="H22:I22"/>
    <mergeCell ref="B23:I23"/>
    <mergeCell ref="B24:C24"/>
    <mergeCell ref="D24:E24"/>
    <mergeCell ref="F24:G24"/>
    <mergeCell ref="H24:I24"/>
    <mergeCell ref="B30:C30"/>
    <mergeCell ref="D30:E30"/>
    <mergeCell ref="F30:G30"/>
    <mergeCell ref="H30:I30"/>
    <mergeCell ref="B31:C31"/>
    <mergeCell ref="D31:E31"/>
    <mergeCell ref="F31:G31"/>
    <mergeCell ref="H31:I31"/>
    <mergeCell ref="D20:E20"/>
    <mergeCell ref="F20:G20"/>
    <mergeCell ref="H20:I20"/>
    <mergeCell ref="B21:C21"/>
    <mergeCell ref="D21:E21"/>
    <mergeCell ref="F21:G21"/>
    <mergeCell ref="H21:I21"/>
    <mergeCell ref="H26:I26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B13:C13"/>
    <mergeCell ref="D13:E13"/>
    <mergeCell ref="F13:G13"/>
    <mergeCell ref="H13:I13"/>
    <mergeCell ref="B16:C16"/>
    <mergeCell ref="D16:E16"/>
    <mergeCell ref="F16:G16"/>
    <mergeCell ref="H16:I16"/>
    <mergeCell ref="F15:G15"/>
    <mergeCell ref="H15:I15"/>
    <mergeCell ref="B10:C10"/>
    <mergeCell ref="D10:E10"/>
    <mergeCell ref="F10:G10"/>
    <mergeCell ref="H10:I10"/>
    <mergeCell ref="B11:I11"/>
    <mergeCell ref="B12:C12"/>
    <mergeCell ref="D12:E12"/>
    <mergeCell ref="F12:G12"/>
    <mergeCell ref="H12:I12"/>
    <mergeCell ref="B2:I2"/>
    <mergeCell ref="B3:I3"/>
    <mergeCell ref="B4:I4"/>
    <mergeCell ref="B5:I5"/>
    <mergeCell ref="C7:I7"/>
    <mergeCell ref="B9:C9"/>
    <mergeCell ref="D9:E9"/>
    <mergeCell ref="F9:G9"/>
    <mergeCell ref="H9:I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5" horizontalDpi="600" verticalDpi="600" orientation="landscape" scale="98" r:id="rId1"/>
  <headerFooter>
    <oddFooter>&amp;C&amp;A&amp;RPágina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E2:K34"/>
  <sheetViews>
    <sheetView tabSelected="1" zoomScalePageLayoutView="0" workbookViewId="0" topLeftCell="A1">
      <selection activeCell="F20" sqref="F20"/>
    </sheetView>
  </sheetViews>
  <sheetFormatPr defaultColWidth="11.421875" defaultRowHeight="15"/>
  <cols>
    <col min="1" max="1" width="9.00390625" style="181" customWidth="1"/>
    <col min="2" max="4" width="11.421875" style="181" customWidth="1"/>
    <col min="5" max="5" width="11.421875" style="562" customWidth="1"/>
    <col min="6" max="6" width="18.7109375" style="181" bestFit="1" customWidth="1"/>
    <col min="7" max="7" width="17.57421875" style="181" bestFit="1" customWidth="1"/>
    <col min="8" max="10" width="19.140625" style="181" bestFit="1" customWidth="1"/>
    <col min="11" max="11" width="18.7109375" style="181" bestFit="1" customWidth="1"/>
    <col min="12" max="16384" width="11.421875" style="181" customWidth="1"/>
  </cols>
  <sheetData>
    <row r="2" spans="5:11" ht="15">
      <c r="E2" s="854" t="s">
        <v>785</v>
      </c>
      <c r="F2" s="854"/>
      <c r="G2" s="854"/>
      <c r="H2" s="854"/>
      <c r="I2" s="854"/>
      <c r="J2" s="854"/>
      <c r="K2" s="854"/>
    </row>
    <row r="5" spans="5:11" ht="15">
      <c r="E5" s="853" t="s">
        <v>772</v>
      </c>
      <c r="F5" s="853"/>
      <c r="G5" s="853"/>
      <c r="H5" s="853"/>
      <c r="I5" s="853"/>
      <c r="J5" s="853"/>
      <c r="K5" s="853"/>
    </row>
    <row r="6" spans="5:11" ht="15">
      <c r="E6" s="562" t="s">
        <v>783</v>
      </c>
      <c r="F6" s="563">
        <f>+EAI!E28</f>
        <v>7312626534</v>
      </c>
      <c r="G6" s="563">
        <f>+EAI!F28</f>
        <v>414454834.38</v>
      </c>
      <c r="H6" s="563">
        <f>+EAI!G28</f>
        <v>7727081368.38</v>
      </c>
      <c r="I6" s="563">
        <f>+EAI!H28</f>
        <v>7727081368.16</v>
      </c>
      <c r="J6" s="563">
        <f>+EAI!I28</f>
        <v>7727081368.16</v>
      </c>
      <c r="K6" s="563">
        <f>+EAI!J28</f>
        <v>414454834.15999955</v>
      </c>
    </row>
    <row r="7" spans="5:11" ht="15">
      <c r="E7" s="562" t="s">
        <v>784</v>
      </c>
      <c r="F7" s="563">
        <f>+EAID!D75</f>
        <v>7312626534</v>
      </c>
      <c r="G7" s="563">
        <f>+EAID!E75</f>
        <v>414454834.38</v>
      </c>
      <c r="H7" s="563">
        <f>+EAID!F75</f>
        <v>7727081368.379999</v>
      </c>
      <c r="I7" s="563">
        <f>+EAID!G75</f>
        <v>7727081368.16</v>
      </c>
      <c r="J7" s="563">
        <f>+EAID!H75</f>
        <v>7727081368.16</v>
      </c>
      <c r="K7" s="563">
        <f>+EAID!I75</f>
        <v>414454834.15999985</v>
      </c>
    </row>
    <row r="8" spans="5:11" ht="15">
      <c r="E8" s="564"/>
      <c r="F8" s="565" t="str">
        <f aca="true" t="shared" si="0" ref="F8:K8">+IF(F6=F7,"OK","ERROR")</f>
        <v>OK</v>
      </c>
      <c r="G8" s="565" t="str">
        <f t="shared" si="0"/>
        <v>OK</v>
      </c>
      <c r="H8" s="565" t="str">
        <f t="shared" si="0"/>
        <v>OK</v>
      </c>
      <c r="I8" s="565" t="str">
        <f t="shared" si="0"/>
        <v>OK</v>
      </c>
      <c r="J8" s="565" t="str">
        <f t="shared" si="0"/>
        <v>OK</v>
      </c>
      <c r="K8" s="565" t="str">
        <f t="shared" si="0"/>
        <v>OK</v>
      </c>
    </row>
    <row r="9" spans="5:11" ht="15">
      <c r="E9" s="566"/>
      <c r="F9" s="567"/>
      <c r="G9" s="567"/>
      <c r="H9" s="567"/>
      <c r="I9" s="567"/>
      <c r="J9" s="567"/>
      <c r="K9" s="567"/>
    </row>
    <row r="10" spans="5:11" ht="15">
      <c r="E10" s="566"/>
      <c r="F10" s="567"/>
      <c r="G10" s="567"/>
      <c r="H10" s="567"/>
      <c r="I10" s="567"/>
      <c r="J10" s="567"/>
      <c r="K10" s="567"/>
    </row>
    <row r="11" spans="5:11" ht="15">
      <c r="E11" s="853" t="s">
        <v>773</v>
      </c>
      <c r="F11" s="853"/>
      <c r="G11" s="853"/>
      <c r="H11" s="853"/>
      <c r="I11" s="853"/>
      <c r="J11" s="853"/>
      <c r="K11" s="853"/>
    </row>
    <row r="12" spans="5:11" ht="15">
      <c r="E12" s="562" t="s">
        <v>775</v>
      </c>
      <c r="F12" s="563">
        <f>+CAdmon!D87</f>
        <v>7312626534</v>
      </c>
      <c r="G12" s="563">
        <f>+CAdmon!E87</f>
        <v>432196369.4499997</v>
      </c>
      <c r="H12" s="563">
        <f>+CAdmon!F87</f>
        <v>7744822903.45</v>
      </c>
      <c r="I12" s="563">
        <f>+CAdmon!G87</f>
        <v>7741155917.039997</v>
      </c>
      <c r="J12" s="563">
        <f>+CAdmon!H87</f>
        <v>7739853909.259996</v>
      </c>
      <c r="K12" s="563">
        <f>+CAdmon!I87</f>
        <v>3666986.4100016714</v>
      </c>
    </row>
    <row r="13" spans="5:11" ht="15">
      <c r="E13" s="562" t="s">
        <v>774</v>
      </c>
      <c r="F13" s="563">
        <f>+'CA'!C50</f>
        <v>7312626534</v>
      </c>
      <c r="G13" s="563">
        <f>+'CA'!D50</f>
        <v>432196369.44999975</v>
      </c>
      <c r="H13" s="563">
        <f>+'CA'!E50</f>
        <v>7744822903.45</v>
      </c>
      <c r="I13" s="563">
        <f>+'CA'!F50</f>
        <v>7741155917.039997</v>
      </c>
      <c r="J13" s="563">
        <f>+'CA'!G50</f>
        <v>7739853909.259997</v>
      </c>
      <c r="K13" s="563">
        <f>+'CA'!H50</f>
        <v>3666986.4100027084</v>
      </c>
    </row>
    <row r="14" spans="5:11" ht="15">
      <c r="E14" s="562" t="s">
        <v>776</v>
      </c>
      <c r="F14" s="563">
        <f>+CTG!D23</f>
        <v>7312626534</v>
      </c>
      <c r="G14" s="563">
        <f>+CTG!E23</f>
        <v>432196369.45</v>
      </c>
      <c r="H14" s="563">
        <f>+CTG!F23</f>
        <v>7744822903.450001</v>
      </c>
      <c r="I14" s="563">
        <f>+CTG!G23</f>
        <v>7741155917.040001</v>
      </c>
      <c r="J14" s="563">
        <f>+CTG!H23</f>
        <v>7739853909.260001</v>
      </c>
      <c r="K14" s="563">
        <f>+CTG!I23</f>
        <v>3666986.409999963</v>
      </c>
    </row>
    <row r="15" spans="5:11" ht="15">
      <c r="E15" s="562" t="s">
        <v>777</v>
      </c>
      <c r="F15" s="563">
        <f>+COG!D84</f>
        <v>7312626534</v>
      </c>
      <c r="G15" s="563">
        <f>+COG!E84</f>
        <v>432196369.45000005</v>
      </c>
      <c r="H15" s="563">
        <f>+COG!F84</f>
        <v>7744822903.45</v>
      </c>
      <c r="I15" s="563">
        <f>+COG!G84</f>
        <v>7741155917.039999</v>
      </c>
      <c r="J15" s="563">
        <f>+COG!H84</f>
        <v>7739853909.259999</v>
      </c>
      <c r="K15" s="563">
        <f>+COG!I84</f>
        <v>3666986.410000354</v>
      </c>
    </row>
    <row r="16" spans="5:11" ht="15">
      <c r="E16" s="562" t="s">
        <v>778</v>
      </c>
      <c r="F16" s="563">
        <f>+COGCC!D178</f>
        <v>7312626534</v>
      </c>
      <c r="G16" s="563">
        <f>+COGCC!E178</f>
        <v>432196369.45000005</v>
      </c>
      <c r="H16" s="563">
        <f>+COGCC!F178</f>
        <v>7744822903.45</v>
      </c>
      <c r="I16" s="563">
        <f>+COGCC!G178</f>
        <v>7741155917.039999</v>
      </c>
      <c r="J16" s="563">
        <f>+COGCC!H178</f>
        <v>7739853909.259999</v>
      </c>
      <c r="K16" s="563">
        <f>+COGCC!I178</f>
        <v>3666986.410000801</v>
      </c>
    </row>
    <row r="17" spans="5:11" ht="15">
      <c r="E17" s="562" t="s">
        <v>779</v>
      </c>
      <c r="F17" s="563">
        <f>+CFG!D45</f>
        <v>7312626534</v>
      </c>
      <c r="G17" s="563">
        <f>+CFG!E45</f>
        <v>432196369.45</v>
      </c>
      <c r="H17" s="563">
        <f>+CFG!F45</f>
        <v>7744822903.45</v>
      </c>
      <c r="I17" s="563">
        <f>+CFG!G45</f>
        <v>7741155917.04</v>
      </c>
      <c r="J17" s="563">
        <f>+CFG!H45</f>
        <v>7739853909.26</v>
      </c>
      <c r="K17" s="563">
        <f>+CFG!I45</f>
        <v>3666986.4099998474</v>
      </c>
    </row>
    <row r="18" spans="5:11" ht="15">
      <c r="E18" s="562" t="s">
        <v>780</v>
      </c>
      <c r="F18" s="563">
        <f>+CFFF!D78</f>
        <v>7312626534</v>
      </c>
      <c r="G18" s="563">
        <f>+CFFF!E78</f>
        <v>432196369.45</v>
      </c>
      <c r="H18" s="563">
        <f>+CFFF!F78</f>
        <v>7744822903.45</v>
      </c>
      <c r="I18" s="563">
        <f>+CFFF!G78</f>
        <v>7741155917.04</v>
      </c>
      <c r="J18" s="563">
        <f>+CFFF!H78</f>
        <v>7739853909.26</v>
      </c>
      <c r="K18" s="563">
        <f>+CFFF!I78</f>
        <v>3666986.4099998474</v>
      </c>
    </row>
    <row r="19" spans="5:11" ht="15">
      <c r="E19" s="562" t="s">
        <v>781</v>
      </c>
      <c r="F19" s="563">
        <f>+CProg!E43</f>
        <v>7312626534</v>
      </c>
      <c r="G19" s="563">
        <f>+CProg!F43</f>
        <v>432196369.45</v>
      </c>
      <c r="H19" s="563">
        <f>+CProg!G43</f>
        <v>7744822903.45</v>
      </c>
      <c r="I19" s="563">
        <f>+CProg!H43</f>
        <v>7741155917.04</v>
      </c>
      <c r="J19" s="563">
        <f>+CProg!I43</f>
        <v>7739853909.26</v>
      </c>
      <c r="K19" s="563">
        <f>+CProg!J43</f>
        <v>3666986.4099998474</v>
      </c>
    </row>
    <row r="20" spans="5:11" ht="15">
      <c r="E20" s="562" t="s">
        <v>782</v>
      </c>
      <c r="F20" s="563">
        <f>+CFF!D28</f>
        <v>7312626534</v>
      </c>
      <c r="G20" s="563">
        <f>+CFF!E28</f>
        <v>432196369.4499999</v>
      </c>
      <c r="H20" s="563">
        <f>+CFF!F28</f>
        <v>7744822903.45</v>
      </c>
      <c r="I20" s="563">
        <f>+CFF!G28</f>
        <v>7741155917.04</v>
      </c>
      <c r="J20" s="563">
        <f>+CFF!H28</f>
        <v>7739853909.26</v>
      </c>
      <c r="K20" s="563">
        <f>+CFF!I28</f>
        <v>3666986.4100001957</v>
      </c>
    </row>
    <row r="21" spans="5:11" ht="15">
      <c r="E21" s="564"/>
      <c r="F21" s="565" t="str">
        <f aca="true" t="shared" si="1" ref="F21:K21">+IF(F12=F13,IF(F13=F14,IF(F14=F15,IF(F15=F16,IF(F16=F17,IF(F17=F18,IF(F18=F19,IF(F19=F20,"OK","ERROR"))))))))</f>
        <v>OK</v>
      </c>
      <c r="G21" s="565" t="str">
        <f t="shared" si="1"/>
        <v>OK</v>
      </c>
      <c r="H21" s="565" t="str">
        <f t="shared" si="1"/>
        <v>OK</v>
      </c>
      <c r="I21" s="565" t="str">
        <f t="shared" si="1"/>
        <v>OK</v>
      </c>
      <c r="J21" s="565" t="str">
        <f t="shared" si="1"/>
        <v>OK</v>
      </c>
      <c r="K21" s="565" t="b">
        <f t="shared" si="1"/>
        <v>0</v>
      </c>
    </row>
    <row r="23" spans="5:11" ht="15">
      <c r="E23" s="853" t="s">
        <v>800</v>
      </c>
      <c r="F23" s="853"/>
      <c r="G23" s="853"/>
      <c r="H23" s="853"/>
      <c r="I23" s="853"/>
      <c r="J23" s="853"/>
      <c r="K23" s="853"/>
    </row>
    <row r="24" spans="5:11" ht="15">
      <c r="E24" s="571" t="s">
        <v>802</v>
      </c>
      <c r="F24" s="571"/>
      <c r="G24" s="571"/>
      <c r="H24" s="571"/>
      <c r="I24" s="571"/>
      <c r="J24" s="571">
        <f>+Int!D37</f>
        <v>0</v>
      </c>
      <c r="K24" s="571">
        <f>+Int!E37</f>
        <v>0</v>
      </c>
    </row>
    <row r="25" spans="5:11" ht="15">
      <c r="E25" s="571" t="s">
        <v>777</v>
      </c>
      <c r="F25" s="571"/>
      <c r="G25" s="571"/>
      <c r="H25" s="571"/>
      <c r="I25" s="571"/>
      <c r="J25" s="571">
        <f>+COG!G78</f>
        <v>0</v>
      </c>
      <c r="K25" s="571">
        <f>+COG!H78</f>
        <v>0</v>
      </c>
    </row>
    <row r="26" spans="5:11" ht="15">
      <c r="E26" s="571" t="s">
        <v>778</v>
      </c>
      <c r="F26" s="571"/>
      <c r="G26" s="571"/>
      <c r="H26" s="571"/>
      <c r="I26" s="571"/>
      <c r="J26" s="571">
        <f>+COGCC!G81+COGCC!G171</f>
        <v>0</v>
      </c>
      <c r="K26" s="571">
        <f>+COGCC!H81+COGCC!H171</f>
        <v>0</v>
      </c>
    </row>
    <row r="27" spans="5:11" ht="15">
      <c r="E27" s="564"/>
      <c r="F27" s="565"/>
      <c r="G27" s="565"/>
      <c r="H27" s="565"/>
      <c r="I27" s="565"/>
      <c r="J27" s="565" t="str">
        <f>+IF(J24=J25,IF(J25=J26,"OK","ERROR"))</f>
        <v>OK</v>
      </c>
      <c r="K27" s="565" t="str">
        <f>+IF(K24=K25,IF(K25=K26,"OK","ERROR"))</f>
        <v>OK</v>
      </c>
    </row>
    <row r="28" spans="7:9" ht="15">
      <c r="G28" s="562"/>
      <c r="I28" s="562"/>
    </row>
    <row r="29" spans="5:11" ht="15">
      <c r="E29" s="853" t="s">
        <v>801</v>
      </c>
      <c r="F29" s="853"/>
      <c r="G29" s="853"/>
      <c r="H29" s="853"/>
      <c r="I29" s="853"/>
      <c r="J29" s="853"/>
      <c r="K29" s="853"/>
    </row>
    <row r="30" spans="5:11" ht="15">
      <c r="E30" s="571" t="s">
        <v>803</v>
      </c>
      <c r="F30" s="571"/>
      <c r="G30" s="571"/>
      <c r="H30" s="571"/>
      <c r="I30" s="571"/>
      <c r="J30" s="571"/>
      <c r="K30" s="571">
        <f>+'End Neto'!H35</f>
        <v>0</v>
      </c>
    </row>
    <row r="31" spans="5:11" ht="15">
      <c r="E31" s="571" t="s">
        <v>778</v>
      </c>
      <c r="F31" s="571"/>
      <c r="G31" s="571"/>
      <c r="H31" s="571"/>
      <c r="I31" s="571"/>
      <c r="J31" s="571"/>
      <c r="K31" s="571">
        <f>+COG!H77</f>
        <v>0</v>
      </c>
    </row>
    <row r="32" spans="5:11" ht="15">
      <c r="E32" s="571" t="s">
        <v>777</v>
      </c>
      <c r="F32" s="571"/>
      <c r="G32" s="571"/>
      <c r="H32" s="571"/>
      <c r="I32" s="571"/>
      <c r="J32" s="571"/>
      <c r="K32" s="571">
        <f>+COGCC!H80+COGCC!H170</f>
        <v>0</v>
      </c>
    </row>
    <row r="33" spans="5:11" ht="15">
      <c r="E33" s="564"/>
      <c r="F33" s="565"/>
      <c r="G33" s="565"/>
      <c r="H33" s="565"/>
      <c r="I33" s="565"/>
      <c r="J33" s="565"/>
      <c r="K33" s="565" t="str">
        <f>+IF(K30=K31,IF(K31=K32,"OK","ERROR"))</f>
        <v>OK</v>
      </c>
    </row>
    <row r="34" spans="5:11" ht="15">
      <c r="E34" s="571"/>
      <c r="F34" s="571"/>
      <c r="G34" s="571"/>
      <c r="H34" s="571"/>
      <c r="I34" s="571"/>
      <c r="J34" s="571"/>
      <c r="K34" s="571"/>
    </row>
  </sheetData>
  <sheetProtection password="88C8" sheet="1" objects="1" scenarios="1" selectLockedCells="1"/>
  <mergeCells count="5">
    <mergeCell ref="E11:K11"/>
    <mergeCell ref="E5:K5"/>
    <mergeCell ref="E2:K2"/>
    <mergeCell ref="E23:K23"/>
    <mergeCell ref="E29:K29"/>
  </mergeCells>
  <printOptions/>
  <pageMargins left="0.7" right="0.7" top="0.75" bottom="0.75" header="0.3" footer="0.3"/>
  <pageSetup horizontalDpi="600" verticalDpi="600" orientation="portrait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D18"/>
  <sheetViews>
    <sheetView showGridLines="0" zoomScale="130" zoomScaleNormal="130" zoomScalePageLayoutView="0" workbookViewId="0" topLeftCell="A1">
      <selection activeCell="D27" sqref="D27"/>
    </sheetView>
  </sheetViews>
  <sheetFormatPr defaultColWidth="11.421875" defaultRowHeight="15"/>
  <cols>
    <col min="1" max="1" width="11.421875" style="183" customWidth="1"/>
    <col min="2" max="2" width="8.8515625" style="183" customWidth="1"/>
    <col min="3" max="3" width="24.57421875" style="183" customWidth="1"/>
    <col min="4" max="4" width="70.7109375" style="183" customWidth="1"/>
    <col min="5" max="16384" width="11.421875" style="183" customWidth="1"/>
  </cols>
  <sheetData>
    <row r="1" ht="12"/>
    <row r="2" spans="3:4" ht="36">
      <c r="C2" s="675" t="s">
        <v>761</v>
      </c>
      <c r="D2" s="675"/>
    </row>
    <row r="3" spans="3:4" ht="31.5">
      <c r="C3" s="672" t="s">
        <v>794</v>
      </c>
      <c r="D3" s="672"/>
    </row>
    <row r="4" spans="3:4" ht="21">
      <c r="C4" s="676" t="s">
        <v>3</v>
      </c>
      <c r="D4" s="676"/>
    </row>
    <row r="5" spans="3:4" ht="12">
      <c r="C5" s="677"/>
      <c r="D5" s="677"/>
    </row>
    <row r="6" spans="3:4" ht="12">
      <c r="C6" s="677"/>
      <c r="D6" s="677"/>
    </row>
    <row r="7" spans="3:4" ht="12">
      <c r="C7" s="677"/>
      <c r="D7" s="677"/>
    </row>
    <row r="8" spans="3:4" ht="12">
      <c r="C8" s="187" t="s">
        <v>354</v>
      </c>
      <c r="D8" s="311" t="s">
        <v>809</v>
      </c>
    </row>
    <row r="9" ht="6.75" customHeight="1"/>
    <row r="10" spans="3:4" ht="12">
      <c r="C10" s="187" t="s">
        <v>355</v>
      </c>
      <c r="D10" s="311" t="s">
        <v>810</v>
      </c>
    </row>
    <row r="11" ht="6.75" customHeight="1"/>
    <row r="12" spans="3:4" ht="12">
      <c r="C12" s="187" t="s">
        <v>356</v>
      </c>
      <c r="D12" s="311" t="s">
        <v>811</v>
      </c>
    </row>
    <row r="13" ht="6.75" customHeight="1"/>
    <row r="14" spans="3:4" ht="12">
      <c r="C14" s="187" t="s">
        <v>357</v>
      </c>
      <c r="D14" s="311" t="s">
        <v>812</v>
      </c>
    </row>
    <row r="15" ht="6.75" customHeight="1"/>
    <row r="16" spans="3:4" ht="12">
      <c r="C16" s="187" t="s">
        <v>358</v>
      </c>
      <c r="D16" s="311" t="s">
        <v>813</v>
      </c>
    </row>
    <row r="17" ht="6.75" customHeight="1"/>
    <row r="18" spans="3:4" ht="12">
      <c r="C18" s="187" t="s">
        <v>770</v>
      </c>
      <c r="D18" s="183">
        <v>12</v>
      </c>
    </row>
    <row r="19" ht="6.75" customHeight="1"/>
  </sheetData>
  <sheetProtection selectLockedCells="1"/>
  <mergeCells count="6">
    <mergeCell ref="C2:D2"/>
    <mergeCell ref="C3:D3"/>
    <mergeCell ref="C4:D4"/>
    <mergeCell ref="C7:D7"/>
    <mergeCell ref="C5:D5"/>
    <mergeCell ref="C6:D6"/>
  </mergeCells>
  <hyperlinks>
    <hyperlink ref="C2:D2" location="RENDICIÓN" display="RENDICIÓN DE LA CUENTA PÚBLICA"/>
  </hyperlink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85"/>
  <sheetViews>
    <sheetView view="pageBreakPreview" zoomScale="85" zoomScaleNormal="71" zoomScaleSheetLayoutView="85" zoomScalePageLayoutView="0" workbookViewId="0" topLeftCell="A1">
      <selection activeCell="F25" sqref="F25"/>
    </sheetView>
  </sheetViews>
  <sheetFormatPr defaultColWidth="11.421875" defaultRowHeight="15"/>
  <cols>
    <col min="1" max="1" width="2.140625" style="591" bestFit="1" customWidth="1"/>
    <col min="2" max="2" width="3.421875" style="591" bestFit="1" customWidth="1"/>
    <col min="3" max="3" width="86.421875" style="591" customWidth="1"/>
    <col min="4" max="4" width="22.7109375" style="591" customWidth="1"/>
    <col min="5" max="5" width="56.421875" style="591" bestFit="1" customWidth="1"/>
    <col min="6" max="6" width="24.140625" style="591" customWidth="1"/>
    <col min="7" max="7" width="17.00390625" style="591" customWidth="1"/>
    <col min="8" max="8" width="21.00390625" style="591" customWidth="1"/>
    <col min="9" max="9" width="16.00390625" style="591" customWidth="1"/>
    <col min="10" max="10" width="24.140625" style="591" bestFit="1" customWidth="1"/>
    <col min="11" max="11" width="21.140625" style="591" customWidth="1"/>
    <col min="12" max="16384" width="11.421875" style="591" customWidth="1"/>
  </cols>
  <sheetData>
    <row r="1" spans="1:11" ht="12.75">
      <c r="A1" s="890"/>
      <c r="B1" s="891"/>
      <c r="C1" s="891"/>
      <c r="D1" s="891"/>
      <c r="E1" s="891"/>
      <c r="F1" s="891"/>
      <c r="G1" s="891"/>
      <c r="H1" s="891"/>
      <c r="I1" s="891"/>
      <c r="J1" s="891"/>
      <c r="K1" s="892"/>
    </row>
    <row r="2" spans="1:11" ht="12.75">
      <c r="A2" s="893" t="s">
        <v>834</v>
      </c>
      <c r="B2" s="894"/>
      <c r="C2" s="894"/>
      <c r="D2" s="894"/>
      <c r="E2" s="894"/>
      <c r="F2" s="894"/>
      <c r="G2" s="894"/>
      <c r="H2" s="894"/>
      <c r="I2" s="894"/>
      <c r="J2" s="894"/>
      <c r="K2" s="895"/>
    </row>
    <row r="3" spans="1:11" ht="12.75">
      <c r="A3" s="893" t="s">
        <v>835</v>
      </c>
      <c r="B3" s="894"/>
      <c r="C3" s="894"/>
      <c r="D3" s="894"/>
      <c r="E3" s="894"/>
      <c r="F3" s="894"/>
      <c r="G3" s="894"/>
      <c r="H3" s="894"/>
      <c r="I3" s="894"/>
      <c r="J3" s="894"/>
      <c r="K3" s="895"/>
    </row>
    <row r="4" spans="1:11" ht="12.75">
      <c r="A4" s="893" t="s">
        <v>944</v>
      </c>
      <c r="B4" s="894"/>
      <c r="C4" s="894"/>
      <c r="D4" s="894"/>
      <c r="E4" s="894"/>
      <c r="F4" s="894"/>
      <c r="G4" s="894"/>
      <c r="H4" s="894"/>
      <c r="I4" s="894"/>
      <c r="J4" s="894"/>
      <c r="K4" s="895"/>
    </row>
    <row r="5" spans="1:11" ht="12.75">
      <c r="A5" s="610"/>
      <c r="B5" s="611"/>
      <c r="C5" s="611"/>
      <c r="D5" s="611"/>
      <c r="E5" s="611"/>
      <c r="F5" s="611"/>
      <c r="G5" s="611"/>
      <c r="H5" s="611"/>
      <c r="I5" s="611"/>
      <c r="J5" s="611"/>
      <c r="K5" s="612"/>
    </row>
    <row r="6" spans="1:11" ht="12.75">
      <c r="A6" s="610"/>
      <c r="B6" s="611"/>
      <c r="C6" s="592" t="s">
        <v>4</v>
      </c>
      <c r="D6" s="896" t="s">
        <v>809</v>
      </c>
      <c r="E6" s="896"/>
      <c r="F6" s="896"/>
      <c r="G6" s="896"/>
      <c r="H6" s="896"/>
      <c r="I6" s="896"/>
      <c r="J6" s="896"/>
      <c r="K6" s="612"/>
    </row>
    <row r="7" spans="1:11" ht="13.5" thickBot="1">
      <c r="A7" s="897"/>
      <c r="B7" s="898"/>
      <c r="C7" s="898"/>
      <c r="D7" s="898"/>
      <c r="E7" s="898"/>
      <c r="F7" s="898"/>
      <c r="G7" s="898"/>
      <c r="H7" s="898"/>
      <c r="I7" s="898"/>
      <c r="J7" s="898"/>
      <c r="K7" s="899"/>
    </row>
    <row r="8" spans="1:11" ht="16.5" thickBot="1">
      <c r="A8" s="869" t="s">
        <v>836</v>
      </c>
      <c r="B8" s="870"/>
      <c r="C8" s="871"/>
      <c r="D8" s="877" t="s">
        <v>837</v>
      </c>
      <c r="E8" s="878"/>
      <c r="F8" s="878"/>
      <c r="G8" s="879"/>
      <c r="H8" s="880" t="s">
        <v>838</v>
      </c>
      <c r="I8" s="879"/>
      <c r="J8" s="881" t="s">
        <v>839</v>
      </c>
      <c r="K8" s="884" t="s">
        <v>840</v>
      </c>
    </row>
    <row r="9" spans="1:11" ht="16.5" thickBot="1">
      <c r="A9" s="872"/>
      <c r="B9" s="873"/>
      <c r="C9" s="874"/>
      <c r="D9" s="887" t="s">
        <v>841</v>
      </c>
      <c r="E9" s="888"/>
      <c r="F9" s="889" t="s">
        <v>842</v>
      </c>
      <c r="G9" s="888"/>
      <c r="H9" s="593"/>
      <c r="I9" s="593"/>
      <c r="J9" s="882"/>
      <c r="K9" s="885"/>
    </row>
    <row r="10" spans="1:11" ht="48" thickBot="1">
      <c r="A10" s="875"/>
      <c r="B10" s="868"/>
      <c r="C10" s="876"/>
      <c r="D10" s="609"/>
      <c r="E10" s="594" t="s">
        <v>843</v>
      </c>
      <c r="F10" s="594"/>
      <c r="G10" s="594" t="s">
        <v>844</v>
      </c>
      <c r="H10" s="595" t="s">
        <v>845</v>
      </c>
      <c r="I10" s="596" t="s">
        <v>846</v>
      </c>
      <c r="J10" s="883"/>
      <c r="K10" s="886"/>
    </row>
    <row r="11" spans="1:11" ht="16.5" thickBot="1">
      <c r="A11" s="857" t="s">
        <v>847</v>
      </c>
      <c r="B11" s="858"/>
      <c r="C11" s="858"/>
      <c r="D11" s="858"/>
      <c r="E11" s="858"/>
      <c r="F11" s="858"/>
      <c r="G11" s="858"/>
      <c r="H11" s="597"/>
      <c r="I11" s="597"/>
      <c r="J11" s="597"/>
      <c r="K11" s="598"/>
    </row>
    <row r="12" spans="1:11" ht="16.5" thickBot="1">
      <c r="A12" s="865" t="s">
        <v>848</v>
      </c>
      <c r="B12" s="866"/>
      <c r="C12" s="866"/>
      <c r="D12" s="866"/>
      <c r="E12" s="866"/>
      <c r="F12" s="866"/>
      <c r="G12" s="866"/>
      <c r="H12" s="607"/>
      <c r="I12" s="607"/>
      <c r="J12" s="607"/>
      <c r="K12" s="608"/>
    </row>
    <row r="13" spans="1:11" ht="16.5" thickBot="1">
      <c r="A13" s="599">
        <v>1</v>
      </c>
      <c r="B13" s="863" t="s">
        <v>849</v>
      </c>
      <c r="C13" s="863"/>
      <c r="D13" s="600"/>
      <c r="E13" s="601"/>
      <c r="F13" s="600"/>
      <c r="G13" s="601"/>
      <c r="H13" s="600"/>
      <c r="I13" s="600"/>
      <c r="J13" s="600"/>
      <c r="K13" s="602"/>
    </row>
    <row r="14" spans="1:11" ht="32.25" thickBot="1">
      <c r="A14" s="615"/>
      <c r="B14" s="616" t="s">
        <v>850</v>
      </c>
      <c r="C14" s="617" t="s">
        <v>851</v>
      </c>
      <c r="D14" s="618" t="s">
        <v>841</v>
      </c>
      <c r="E14" s="619" t="s">
        <v>852</v>
      </c>
      <c r="F14" s="619"/>
      <c r="G14" s="620"/>
      <c r="H14" s="621">
        <v>0</v>
      </c>
      <c r="I14" s="618" t="s">
        <v>853</v>
      </c>
      <c r="J14" s="619" t="s">
        <v>854</v>
      </c>
      <c r="K14" s="619"/>
    </row>
    <row r="15" spans="1:11" ht="16.5" thickBot="1">
      <c r="A15" s="615"/>
      <c r="B15" s="616" t="s">
        <v>855</v>
      </c>
      <c r="C15" s="617" t="s">
        <v>242</v>
      </c>
      <c r="D15" s="622" t="s">
        <v>841</v>
      </c>
      <c r="E15" s="623" t="s">
        <v>856</v>
      </c>
      <c r="F15" s="623"/>
      <c r="G15" s="620">
        <v>43465</v>
      </c>
      <c r="H15" s="624">
        <v>7312626534</v>
      </c>
      <c r="I15" s="622" t="s">
        <v>853</v>
      </c>
      <c r="J15" s="623" t="s">
        <v>854</v>
      </c>
      <c r="K15" s="623"/>
    </row>
    <row r="16" spans="1:11" ht="16.5" thickBot="1">
      <c r="A16" s="615"/>
      <c r="B16" s="616" t="s">
        <v>857</v>
      </c>
      <c r="C16" s="617" t="s">
        <v>858</v>
      </c>
      <c r="D16" s="622" t="s">
        <v>841</v>
      </c>
      <c r="E16" s="623" t="s">
        <v>859</v>
      </c>
      <c r="F16" s="623"/>
      <c r="G16" s="620">
        <v>43465</v>
      </c>
      <c r="H16" s="625">
        <v>7727081368.16</v>
      </c>
      <c r="I16" s="622" t="s">
        <v>853</v>
      </c>
      <c r="J16" s="626" t="s">
        <v>854</v>
      </c>
      <c r="K16" s="623"/>
    </row>
    <row r="17" spans="1:11" ht="16.5" thickBot="1">
      <c r="A17" s="599">
        <v>2</v>
      </c>
      <c r="B17" s="863" t="s">
        <v>860</v>
      </c>
      <c r="C17" s="863"/>
      <c r="D17" s="627"/>
      <c r="E17" s="627"/>
      <c r="F17" s="627"/>
      <c r="G17" s="628"/>
      <c r="H17" s="627"/>
      <c r="I17" s="627"/>
      <c r="J17" s="600"/>
      <c r="K17" s="629"/>
    </row>
    <row r="18" spans="1:11" ht="32.25" thickBot="1">
      <c r="A18" s="615"/>
      <c r="B18" s="616" t="s">
        <v>850</v>
      </c>
      <c r="C18" s="617" t="s">
        <v>851</v>
      </c>
      <c r="D18" s="618" t="s">
        <v>841</v>
      </c>
      <c r="E18" s="619" t="s">
        <v>852</v>
      </c>
      <c r="F18" s="619"/>
      <c r="G18" s="620"/>
      <c r="H18" s="630">
        <v>0</v>
      </c>
      <c r="I18" s="618" t="s">
        <v>853</v>
      </c>
      <c r="J18" s="619" t="s">
        <v>854</v>
      </c>
      <c r="K18" s="619"/>
    </row>
    <row r="19" spans="1:11" ht="16.5" thickBot="1">
      <c r="A19" s="615"/>
      <c r="B19" s="616" t="s">
        <v>855</v>
      </c>
      <c r="C19" s="617" t="s">
        <v>242</v>
      </c>
      <c r="D19" s="622" t="s">
        <v>841</v>
      </c>
      <c r="E19" s="623" t="s">
        <v>856</v>
      </c>
      <c r="F19" s="623"/>
      <c r="G19" s="620">
        <v>43465</v>
      </c>
      <c r="H19" s="624">
        <v>7312626534</v>
      </c>
      <c r="I19" s="622" t="s">
        <v>853</v>
      </c>
      <c r="J19" s="623" t="s">
        <v>854</v>
      </c>
      <c r="K19" s="623"/>
    </row>
    <row r="20" spans="1:11" ht="16.5" thickBot="1">
      <c r="A20" s="615"/>
      <c r="B20" s="616" t="s">
        <v>857</v>
      </c>
      <c r="C20" s="617" t="s">
        <v>858</v>
      </c>
      <c r="D20" s="622" t="s">
        <v>841</v>
      </c>
      <c r="E20" s="623" t="s">
        <v>859</v>
      </c>
      <c r="F20" s="623"/>
      <c r="G20" s="620">
        <v>43465</v>
      </c>
      <c r="H20" s="625">
        <v>7741155917.04</v>
      </c>
      <c r="I20" s="622" t="s">
        <v>853</v>
      </c>
      <c r="J20" s="626" t="s">
        <v>854</v>
      </c>
      <c r="K20" s="623"/>
    </row>
    <row r="21" spans="1:11" ht="16.5" thickBot="1">
      <c r="A21" s="599">
        <v>3</v>
      </c>
      <c r="B21" s="863" t="s">
        <v>861</v>
      </c>
      <c r="C21" s="863"/>
      <c r="D21" s="627"/>
      <c r="E21" s="627"/>
      <c r="F21" s="627"/>
      <c r="G21" s="628"/>
      <c r="H21" s="627"/>
      <c r="I21" s="627"/>
      <c r="J21" s="600"/>
      <c r="K21" s="629"/>
    </row>
    <row r="22" spans="1:11" ht="16.5" thickBot="1">
      <c r="A22" s="615"/>
      <c r="B22" s="616" t="s">
        <v>850</v>
      </c>
      <c r="C22" s="617" t="s">
        <v>851</v>
      </c>
      <c r="D22" s="618" t="s">
        <v>862</v>
      </c>
      <c r="E22" s="619" t="s">
        <v>863</v>
      </c>
      <c r="F22" s="619"/>
      <c r="G22" s="631"/>
      <c r="H22" s="631">
        <v>0</v>
      </c>
      <c r="I22" s="618" t="s">
        <v>853</v>
      </c>
      <c r="J22" s="619" t="s">
        <v>864</v>
      </c>
      <c r="K22" s="619"/>
    </row>
    <row r="23" spans="1:11" ht="16.5" thickBot="1">
      <c r="A23" s="615"/>
      <c r="B23" s="616" t="s">
        <v>855</v>
      </c>
      <c r="C23" s="617" t="s">
        <v>242</v>
      </c>
      <c r="D23" s="622" t="s">
        <v>862</v>
      </c>
      <c r="E23" s="623" t="s">
        <v>865</v>
      </c>
      <c r="F23" s="623"/>
      <c r="G23" s="632"/>
      <c r="H23" s="632">
        <v>0</v>
      </c>
      <c r="I23" s="622" t="s">
        <v>853</v>
      </c>
      <c r="J23" s="623" t="s">
        <v>864</v>
      </c>
      <c r="K23" s="623"/>
    </row>
    <row r="24" spans="1:11" ht="16.5" thickBot="1">
      <c r="A24" s="615"/>
      <c r="B24" s="616" t="s">
        <v>857</v>
      </c>
      <c r="C24" s="617" t="s">
        <v>858</v>
      </c>
      <c r="D24" s="622" t="s">
        <v>862</v>
      </c>
      <c r="E24" s="623" t="s">
        <v>859</v>
      </c>
      <c r="F24" s="623"/>
      <c r="G24" s="632"/>
      <c r="H24" s="632">
        <v>0</v>
      </c>
      <c r="I24" s="622" t="s">
        <v>853</v>
      </c>
      <c r="J24" s="626" t="s">
        <v>864</v>
      </c>
      <c r="K24" s="623"/>
    </row>
    <row r="25" spans="1:11" ht="16.5" thickBot="1">
      <c r="A25" s="599">
        <v>4</v>
      </c>
      <c r="B25" s="863" t="s">
        <v>866</v>
      </c>
      <c r="C25" s="863"/>
      <c r="D25" s="627"/>
      <c r="E25" s="627"/>
      <c r="F25" s="627"/>
      <c r="G25" s="628"/>
      <c r="H25" s="627"/>
      <c r="I25" s="627"/>
      <c r="J25" s="600"/>
      <c r="K25" s="629"/>
    </row>
    <row r="26" spans="1:11" ht="16.5" thickBot="1">
      <c r="A26" s="633"/>
      <c r="B26" s="634" t="s">
        <v>850</v>
      </c>
      <c r="C26" s="635" t="s">
        <v>867</v>
      </c>
      <c r="D26" s="600"/>
      <c r="E26" s="600"/>
      <c r="F26" s="600"/>
      <c r="G26" s="601"/>
      <c r="H26" s="600"/>
      <c r="I26" s="600"/>
      <c r="J26" s="600"/>
      <c r="K26" s="602"/>
    </row>
    <row r="27" spans="1:11" ht="16.5" thickBot="1">
      <c r="A27" s="615"/>
      <c r="B27" s="616"/>
      <c r="C27" s="636" t="s">
        <v>868</v>
      </c>
      <c r="D27" s="618" t="s">
        <v>862</v>
      </c>
      <c r="E27" s="619" t="s">
        <v>869</v>
      </c>
      <c r="F27" s="619"/>
      <c r="G27" s="631"/>
      <c r="H27" s="631">
        <v>0</v>
      </c>
      <c r="I27" s="618" t="s">
        <v>853</v>
      </c>
      <c r="J27" s="619" t="s">
        <v>870</v>
      </c>
      <c r="K27" s="619"/>
    </row>
    <row r="28" spans="1:11" ht="16.5" thickBot="1">
      <c r="A28" s="615"/>
      <c r="B28" s="616"/>
      <c r="C28" s="636" t="s">
        <v>871</v>
      </c>
      <c r="D28" s="622" t="s">
        <v>862</v>
      </c>
      <c r="E28" s="623" t="s">
        <v>872</v>
      </c>
      <c r="F28" s="623"/>
      <c r="G28" s="632"/>
      <c r="H28" s="632">
        <v>0</v>
      </c>
      <c r="I28" s="622" t="s">
        <v>853</v>
      </c>
      <c r="J28" s="623" t="s">
        <v>870</v>
      </c>
      <c r="K28" s="623"/>
    </row>
    <row r="29" spans="1:11" ht="32.25" thickBot="1">
      <c r="A29" s="637"/>
      <c r="B29" s="616" t="s">
        <v>855</v>
      </c>
      <c r="C29" s="617" t="s">
        <v>873</v>
      </c>
      <c r="D29" s="638" t="s">
        <v>862</v>
      </c>
      <c r="E29" s="623" t="s">
        <v>874</v>
      </c>
      <c r="F29" s="639"/>
      <c r="G29" s="632"/>
      <c r="H29" s="632">
        <v>0</v>
      </c>
      <c r="I29" s="622" t="s">
        <v>853</v>
      </c>
      <c r="J29" s="623" t="s">
        <v>870</v>
      </c>
      <c r="K29" s="623"/>
    </row>
    <row r="30" spans="1:11" ht="16.5" thickBot="1">
      <c r="A30" s="637"/>
      <c r="B30" s="616" t="s">
        <v>857</v>
      </c>
      <c r="C30" s="617" t="s">
        <v>875</v>
      </c>
      <c r="D30" s="640" t="s">
        <v>862</v>
      </c>
      <c r="E30" s="626" t="s">
        <v>876</v>
      </c>
      <c r="F30" s="629"/>
      <c r="G30" s="641"/>
      <c r="H30" s="641">
        <v>0</v>
      </c>
      <c r="I30" s="642" t="s">
        <v>853</v>
      </c>
      <c r="J30" s="626" t="s">
        <v>870</v>
      </c>
      <c r="K30" s="626"/>
    </row>
    <row r="31" spans="1:11" ht="32.25" thickBot="1">
      <c r="A31" s="637"/>
      <c r="B31" s="616" t="s">
        <v>877</v>
      </c>
      <c r="C31" s="617" t="s">
        <v>878</v>
      </c>
      <c r="D31" s="643" t="s">
        <v>862</v>
      </c>
      <c r="E31" s="644" t="s">
        <v>874</v>
      </c>
      <c r="F31" s="602"/>
      <c r="G31" s="645"/>
      <c r="H31" s="645">
        <v>0</v>
      </c>
      <c r="I31" s="646" t="s">
        <v>853</v>
      </c>
      <c r="J31" s="644" t="s">
        <v>870</v>
      </c>
      <c r="K31" s="644"/>
    </row>
    <row r="32" spans="1:11" ht="16.5" thickBot="1">
      <c r="A32" s="647"/>
      <c r="B32" s="648"/>
      <c r="C32" s="648"/>
      <c r="D32" s="648"/>
      <c r="E32" s="648"/>
      <c r="F32" s="648"/>
      <c r="G32" s="648"/>
      <c r="H32" s="648"/>
      <c r="I32" s="648"/>
      <c r="J32" s="648"/>
      <c r="K32" s="648"/>
    </row>
    <row r="33" spans="1:11" ht="16.5" thickBot="1">
      <c r="A33" s="649">
        <v>5</v>
      </c>
      <c r="B33" s="863" t="s">
        <v>879</v>
      </c>
      <c r="C33" s="863"/>
      <c r="D33" s="627"/>
      <c r="E33" s="627"/>
      <c r="F33" s="627"/>
      <c r="G33" s="628"/>
      <c r="H33" s="627"/>
      <c r="I33" s="627"/>
      <c r="J33" s="627"/>
      <c r="K33" s="629"/>
    </row>
    <row r="34" spans="1:11" ht="16.5" thickBot="1">
      <c r="A34" s="615"/>
      <c r="B34" s="616" t="s">
        <v>880</v>
      </c>
      <c r="C34" s="617" t="s">
        <v>881</v>
      </c>
      <c r="D34" s="642" t="s">
        <v>841</v>
      </c>
      <c r="E34" s="619" t="s">
        <v>882</v>
      </c>
      <c r="F34" s="650"/>
      <c r="G34" s="620">
        <v>43465</v>
      </c>
      <c r="H34" s="651">
        <v>6798175223</v>
      </c>
      <c r="I34" s="618" t="s">
        <v>853</v>
      </c>
      <c r="J34" s="619" t="s">
        <v>883</v>
      </c>
      <c r="K34" s="619"/>
    </row>
    <row r="35" spans="1:11" ht="32.25" thickBot="1">
      <c r="A35" s="615"/>
      <c r="B35" s="616" t="s">
        <v>884</v>
      </c>
      <c r="C35" s="617" t="s">
        <v>858</v>
      </c>
      <c r="D35" s="642" t="s">
        <v>841</v>
      </c>
      <c r="E35" s="623" t="s">
        <v>882</v>
      </c>
      <c r="F35" s="632"/>
      <c r="G35" s="620">
        <v>43465</v>
      </c>
      <c r="H35" s="625">
        <v>6798175223</v>
      </c>
      <c r="I35" s="622" t="s">
        <v>853</v>
      </c>
      <c r="J35" s="626" t="s">
        <v>885</v>
      </c>
      <c r="K35" s="623"/>
    </row>
    <row r="36" spans="1:11" ht="16.5" thickBot="1">
      <c r="A36" s="599">
        <v>6</v>
      </c>
      <c r="B36" s="863" t="s">
        <v>886</v>
      </c>
      <c r="C36" s="863"/>
      <c r="D36" s="627"/>
      <c r="E36" s="627"/>
      <c r="F36" s="627"/>
      <c r="G36" s="628"/>
      <c r="H36" s="627"/>
      <c r="I36" s="627"/>
      <c r="J36" s="600"/>
      <c r="K36" s="629"/>
    </row>
    <row r="37" spans="1:11" ht="16.5" thickBot="1">
      <c r="A37" s="615"/>
      <c r="B37" s="616" t="s">
        <v>880</v>
      </c>
      <c r="C37" s="617" t="s">
        <v>881</v>
      </c>
      <c r="D37" s="618" t="s">
        <v>862</v>
      </c>
      <c r="E37" s="619" t="s">
        <v>887</v>
      </c>
      <c r="F37" s="619"/>
      <c r="G37" s="631"/>
      <c r="H37" s="652">
        <v>0</v>
      </c>
      <c r="I37" s="618" t="s">
        <v>853</v>
      </c>
      <c r="J37" s="644" t="s">
        <v>888</v>
      </c>
      <c r="K37" s="619"/>
    </row>
    <row r="38" spans="1:11" ht="16.5" thickBot="1">
      <c r="A38" s="599">
        <v>7</v>
      </c>
      <c r="B38" s="863" t="s">
        <v>889</v>
      </c>
      <c r="C38" s="863"/>
      <c r="D38" s="627"/>
      <c r="E38" s="627"/>
      <c r="F38" s="627"/>
      <c r="G38" s="628"/>
      <c r="H38" s="627"/>
      <c r="I38" s="627"/>
      <c r="J38" s="600"/>
      <c r="K38" s="629"/>
    </row>
    <row r="39" spans="1:11" ht="16.5" thickBot="1">
      <c r="A39" s="615"/>
      <c r="B39" s="616" t="s">
        <v>880</v>
      </c>
      <c r="C39" s="617" t="s">
        <v>851</v>
      </c>
      <c r="D39" s="646"/>
      <c r="E39" s="644" t="s">
        <v>890</v>
      </c>
      <c r="F39" s="644"/>
      <c r="G39" s="620">
        <v>43465</v>
      </c>
      <c r="H39" s="651">
        <v>6189268.41</v>
      </c>
      <c r="I39" s="646" t="s">
        <v>853</v>
      </c>
      <c r="J39" s="619" t="s">
        <v>891</v>
      </c>
      <c r="K39" s="619"/>
    </row>
    <row r="40" spans="1:11" ht="16.5" thickBot="1">
      <c r="A40" s="615"/>
      <c r="B40" s="616" t="s">
        <v>884</v>
      </c>
      <c r="C40" s="617" t="s">
        <v>242</v>
      </c>
      <c r="D40" s="642" t="s">
        <v>841</v>
      </c>
      <c r="E40" s="642" t="s">
        <v>869</v>
      </c>
      <c r="F40" s="642"/>
      <c r="G40" s="620">
        <v>43465</v>
      </c>
      <c r="H40" s="653">
        <v>6189268.41</v>
      </c>
      <c r="I40" s="642" t="s">
        <v>853</v>
      </c>
      <c r="J40" s="642" t="s">
        <v>891</v>
      </c>
      <c r="K40" s="642"/>
    </row>
    <row r="41" spans="1:11" ht="16.5" thickBot="1">
      <c r="A41" s="615"/>
      <c r="B41" s="616" t="s">
        <v>857</v>
      </c>
      <c r="C41" s="617" t="s">
        <v>858</v>
      </c>
      <c r="D41" s="642" t="s">
        <v>841</v>
      </c>
      <c r="E41" s="626" t="s">
        <v>872</v>
      </c>
      <c r="F41" s="626"/>
      <c r="G41" s="620">
        <v>43465</v>
      </c>
      <c r="H41" s="654">
        <v>6189268.41</v>
      </c>
      <c r="I41" s="626" t="s">
        <v>853</v>
      </c>
      <c r="J41" s="626" t="s">
        <v>891</v>
      </c>
      <c r="K41" s="626"/>
    </row>
    <row r="42" spans="1:11" ht="16.5" thickBot="1">
      <c r="A42" s="865" t="s">
        <v>892</v>
      </c>
      <c r="B42" s="866"/>
      <c r="C42" s="866"/>
      <c r="D42" s="866"/>
      <c r="E42" s="866"/>
      <c r="F42" s="866"/>
      <c r="G42" s="868"/>
      <c r="H42" s="607"/>
      <c r="I42" s="607"/>
      <c r="J42" s="607"/>
      <c r="K42" s="608"/>
    </row>
    <row r="43" spans="1:11" ht="16.5" thickBot="1">
      <c r="A43" s="599">
        <v>1</v>
      </c>
      <c r="B43" s="863" t="s">
        <v>852</v>
      </c>
      <c r="C43" s="863"/>
      <c r="D43" s="600"/>
      <c r="E43" s="601"/>
      <c r="F43" s="600"/>
      <c r="G43" s="601"/>
      <c r="H43" s="600"/>
      <c r="I43" s="600"/>
      <c r="J43" s="600"/>
      <c r="K43" s="602"/>
    </row>
    <row r="44" spans="1:11" ht="32.25" thickBot="1">
      <c r="A44" s="637"/>
      <c r="B44" s="655" t="s">
        <v>850</v>
      </c>
      <c r="C44" s="617" t="s">
        <v>893</v>
      </c>
      <c r="D44" s="622" t="s">
        <v>862</v>
      </c>
      <c r="E44" s="644" t="s">
        <v>852</v>
      </c>
      <c r="F44" s="644"/>
      <c r="G44" s="645"/>
      <c r="H44" s="656">
        <v>0</v>
      </c>
      <c r="I44" s="657"/>
      <c r="J44" s="619" t="s">
        <v>894</v>
      </c>
      <c r="K44" s="619"/>
    </row>
    <row r="45" spans="1:11" ht="32.25" thickBot="1">
      <c r="A45" s="637"/>
      <c r="B45" s="655" t="s">
        <v>855</v>
      </c>
      <c r="C45" s="617" t="s">
        <v>895</v>
      </c>
      <c r="D45" s="622" t="s">
        <v>862</v>
      </c>
      <c r="E45" s="644" t="s">
        <v>896</v>
      </c>
      <c r="F45" s="644"/>
      <c r="G45" s="645"/>
      <c r="H45" s="658">
        <v>0</v>
      </c>
      <c r="I45" s="638"/>
      <c r="J45" s="623" t="s">
        <v>894</v>
      </c>
      <c r="K45" s="623"/>
    </row>
    <row r="46" spans="1:11" ht="32.25" thickBot="1">
      <c r="A46" s="637"/>
      <c r="B46" s="655" t="s">
        <v>857</v>
      </c>
      <c r="C46" s="617" t="s">
        <v>897</v>
      </c>
      <c r="D46" s="642" t="s">
        <v>862</v>
      </c>
      <c r="E46" s="642" t="s">
        <v>852</v>
      </c>
      <c r="F46" s="644"/>
      <c r="G46" s="645"/>
      <c r="H46" s="658">
        <v>0</v>
      </c>
      <c r="I46" s="638"/>
      <c r="J46" s="623" t="s">
        <v>894</v>
      </c>
      <c r="K46" s="623"/>
    </row>
    <row r="47" spans="1:11" ht="32.25" thickBot="1">
      <c r="A47" s="637"/>
      <c r="B47" s="655" t="s">
        <v>877</v>
      </c>
      <c r="C47" s="617" t="s">
        <v>898</v>
      </c>
      <c r="D47" s="622" t="s">
        <v>862</v>
      </c>
      <c r="E47" s="644" t="s">
        <v>899</v>
      </c>
      <c r="F47" s="644"/>
      <c r="G47" s="645"/>
      <c r="H47" s="658">
        <v>0</v>
      </c>
      <c r="I47" s="638"/>
      <c r="J47" s="623" t="s">
        <v>894</v>
      </c>
      <c r="K47" s="623"/>
    </row>
    <row r="48" spans="1:11" ht="16.5" thickBot="1">
      <c r="A48" s="637"/>
      <c r="B48" s="655" t="s">
        <v>900</v>
      </c>
      <c r="C48" s="617" t="s">
        <v>901</v>
      </c>
      <c r="D48" s="642" t="s">
        <v>862</v>
      </c>
      <c r="E48" s="644" t="s">
        <v>902</v>
      </c>
      <c r="F48" s="644"/>
      <c r="G48" s="645"/>
      <c r="H48" s="658">
        <v>0</v>
      </c>
      <c r="I48" s="638"/>
      <c r="J48" s="626" t="s">
        <v>894</v>
      </c>
      <c r="K48" s="623"/>
    </row>
    <row r="49" spans="1:11" ht="16.5" thickBot="1">
      <c r="A49" s="599">
        <v>2</v>
      </c>
      <c r="B49" s="863" t="s">
        <v>903</v>
      </c>
      <c r="C49" s="863"/>
      <c r="D49" s="600"/>
      <c r="E49" s="601"/>
      <c r="F49" s="600"/>
      <c r="G49" s="601"/>
      <c r="H49" s="627"/>
      <c r="I49" s="627"/>
      <c r="J49" s="600"/>
      <c r="K49" s="629"/>
    </row>
    <row r="50" spans="1:11" ht="32.25" thickBot="1">
      <c r="A50" s="637"/>
      <c r="B50" s="655" t="s">
        <v>850</v>
      </c>
      <c r="C50" s="617" t="s">
        <v>904</v>
      </c>
      <c r="D50" s="622" t="s">
        <v>862</v>
      </c>
      <c r="E50" s="644" t="s">
        <v>905</v>
      </c>
      <c r="F50" s="644"/>
      <c r="G50" s="645"/>
      <c r="H50" s="656">
        <v>0</v>
      </c>
      <c r="I50" s="657"/>
      <c r="J50" s="619" t="s">
        <v>854</v>
      </c>
      <c r="K50" s="619"/>
    </row>
    <row r="51" spans="1:11" ht="32.25" thickBot="1">
      <c r="A51" s="637"/>
      <c r="B51" s="655" t="s">
        <v>855</v>
      </c>
      <c r="C51" s="617" t="s">
        <v>906</v>
      </c>
      <c r="D51" s="622" t="s">
        <v>862</v>
      </c>
      <c r="E51" s="644" t="s">
        <v>905</v>
      </c>
      <c r="F51" s="644"/>
      <c r="G51" s="645"/>
      <c r="H51" s="658">
        <v>0</v>
      </c>
      <c r="I51" s="638"/>
      <c r="J51" s="623" t="s">
        <v>854</v>
      </c>
      <c r="K51" s="623"/>
    </row>
    <row r="52" spans="1:11" ht="32.25" thickBot="1">
      <c r="A52" s="637"/>
      <c r="B52" s="655" t="s">
        <v>857</v>
      </c>
      <c r="C52" s="617" t="s">
        <v>907</v>
      </c>
      <c r="D52" s="622" t="s">
        <v>862</v>
      </c>
      <c r="E52" s="644" t="s">
        <v>905</v>
      </c>
      <c r="F52" s="644"/>
      <c r="G52" s="645"/>
      <c r="H52" s="627">
        <v>0</v>
      </c>
      <c r="I52" s="640"/>
      <c r="J52" s="626" t="s">
        <v>854</v>
      </c>
      <c r="K52" s="626"/>
    </row>
    <row r="53" spans="1:11" ht="32.25" thickBot="1">
      <c r="A53" s="637"/>
      <c r="B53" s="655" t="s">
        <v>877</v>
      </c>
      <c r="C53" s="617" t="s">
        <v>908</v>
      </c>
      <c r="D53" s="642" t="s">
        <v>862</v>
      </c>
      <c r="E53" s="644" t="s">
        <v>909</v>
      </c>
      <c r="F53" s="644"/>
      <c r="G53" s="645"/>
      <c r="H53" s="600">
        <v>0</v>
      </c>
      <c r="I53" s="643"/>
      <c r="J53" s="644" t="s">
        <v>854</v>
      </c>
      <c r="K53" s="644"/>
    </row>
    <row r="54" spans="1:11" ht="16.5" thickBot="1">
      <c r="A54" s="647"/>
      <c r="B54" s="648"/>
      <c r="C54" s="648"/>
      <c r="D54" s="648"/>
      <c r="E54" s="648"/>
      <c r="F54" s="648"/>
      <c r="G54" s="648"/>
      <c r="H54" s="648"/>
      <c r="I54" s="648"/>
      <c r="J54" s="648"/>
      <c r="K54" s="648"/>
    </row>
    <row r="55" spans="1:11" ht="16.5" thickBot="1">
      <c r="A55" s="649">
        <v>3</v>
      </c>
      <c r="B55" s="863" t="s">
        <v>212</v>
      </c>
      <c r="C55" s="863"/>
      <c r="D55" s="627"/>
      <c r="E55" s="628"/>
      <c r="F55" s="627"/>
      <c r="G55" s="628"/>
      <c r="H55" s="627"/>
      <c r="I55" s="627"/>
      <c r="J55" s="627"/>
      <c r="K55" s="629"/>
    </row>
    <row r="56" spans="1:11" ht="16.5" thickBot="1">
      <c r="A56" s="637"/>
      <c r="B56" s="655" t="s">
        <v>880</v>
      </c>
      <c r="C56" s="617" t="s">
        <v>910</v>
      </c>
      <c r="D56" s="622" t="s">
        <v>862</v>
      </c>
      <c r="E56" s="644" t="s">
        <v>911</v>
      </c>
      <c r="F56" s="644"/>
      <c r="G56" s="645"/>
      <c r="H56" s="656">
        <v>0</v>
      </c>
      <c r="I56" s="657"/>
      <c r="J56" s="619" t="s">
        <v>883</v>
      </c>
      <c r="K56" s="619"/>
    </row>
    <row r="57" spans="1:11" ht="32.25" thickBot="1">
      <c r="A57" s="637"/>
      <c r="B57" s="655" t="s">
        <v>884</v>
      </c>
      <c r="C57" s="617" t="s">
        <v>912</v>
      </c>
      <c r="D57" s="642" t="s">
        <v>862</v>
      </c>
      <c r="E57" s="644" t="s">
        <v>911</v>
      </c>
      <c r="F57" s="644"/>
      <c r="G57" s="645"/>
      <c r="H57" s="627">
        <v>0</v>
      </c>
      <c r="I57" s="640"/>
      <c r="J57" s="626" t="s">
        <v>883</v>
      </c>
      <c r="K57" s="626"/>
    </row>
    <row r="58" spans="1:11" ht="16.5" thickBot="1">
      <c r="A58" s="659"/>
      <c r="B58" s="660"/>
      <c r="C58" s="660"/>
      <c r="D58" s="660"/>
      <c r="E58" s="660"/>
      <c r="F58" s="660"/>
      <c r="G58" s="660"/>
      <c r="H58" s="660"/>
      <c r="I58" s="660"/>
      <c r="J58" s="660"/>
      <c r="K58" s="661"/>
    </row>
    <row r="59" spans="1:11" ht="16.5" thickBot="1">
      <c r="A59" s="857" t="s">
        <v>913</v>
      </c>
      <c r="B59" s="858"/>
      <c r="C59" s="858"/>
      <c r="D59" s="858"/>
      <c r="E59" s="858"/>
      <c r="F59" s="858"/>
      <c r="G59" s="858"/>
      <c r="H59" s="662"/>
      <c r="I59" s="662"/>
      <c r="J59" s="662"/>
      <c r="K59" s="663"/>
    </row>
    <row r="60" spans="1:11" ht="16.5" thickBot="1">
      <c r="A60" s="865" t="s">
        <v>848</v>
      </c>
      <c r="B60" s="866"/>
      <c r="C60" s="866"/>
      <c r="D60" s="866"/>
      <c r="E60" s="866"/>
      <c r="F60" s="866"/>
      <c r="G60" s="866"/>
      <c r="H60" s="607"/>
      <c r="I60" s="607"/>
      <c r="J60" s="607"/>
      <c r="K60" s="608"/>
    </row>
    <row r="61" spans="1:11" ht="16.5" thickBot="1">
      <c r="A61" s="599">
        <v>1</v>
      </c>
      <c r="B61" s="863" t="s">
        <v>914</v>
      </c>
      <c r="C61" s="863"/>
      <c r="D61" s="600"/>
      <c r="E61" s="601"/>
      <c r="F61" s="600"/>
      <c r="G61" s="601"/>
      <c r="H61" s="600"/>
      <c r="I61" s="600"/>
      <c r="J61" s="600"/>
      <c r="K61" s="602"/>
    </row>
    <row r="62" spans="1:11" ht="16.5" thickBot="1">
      <c r="A62" s="615"/>
      <c r="B62" s="616" t="s">
        <v>850</v>
      </c>
      <c r="C62" s="617" t="s">
        <v>915</v>
      </c>
      <c r="D62" s="622" t="s">
        <v>862</v>
      </c>
      <c r="E62" s="619" t="s">
        <v>916</v>
      </c>
      <c r="F62" s="619"/>
      <c r="G62" s="631"/>
      <c r="H62" s="664">
        <v>0</v>
      </c>
      <c r="I62" s="618" t="s">
        <v>853</v>
      </c>
      <c r="J62" s="619" t="s">
        <v>917</v>
      </c>
      <c r="K62" s="619"/>
    </row>
    <row r="63" spans="1:11" ht="32.25" thickBot="1">
      <c r="A63" s="615"/>
      <c r="B63" s="616" t="s">
        <v>855</v>
      </c>
      <c r="C63" s="617" t="s">
        <v>918</v>
      </c>
      <c r="D63" s="622" t="s">
        <v>862</v>
      </c>
      <c r="E63" s="623" t="s">
        <v>919</v>
      </c>
      <c r="F63" s="623"/>
      <c r="G63" s="632"/>
      <c r="H63" s="652">
        <v>0</v>
      </c>
      <c r="I63" s="622" t="s">
        <v>853</v>
      </c>
      <c r="J63" s="623" t="s">
        <v>917</v>
      </c>
      <c r="K63" s="623"/>
    </row>
    <row r="64" spans="1:11" ht="32.25" thickBot="1">
      <c r="A64" s="615"/>
      <c r="B64" s="616" t="s">
        <v>857</v>
      </c>
      <c r="C64" s="617" t="s">
        <v>920</v>
      </c>
      <c r="D64" s="622" t="s">
        <v>862</v>
      </c>
      <c r="E64" s="623" t="s">
        <v>919</v>
      </c>
      <c r="F64" s="623"/>
      <c r="G64" s="632"/>
      <c r="H64" s="652">
        <v>0</v>
      </c>
      <c r="I64" s="622" t="s">
        <v>853</v>
      </c>
      <c r="J64" s="623" t="s">
        <v>917</v>
      </c>
      <c r="K64" s="623"/>
    </row>
    <row r="65" spans="1:11" ht="32.25" thickBot="1">
      <c r="A65" s="615"/>
      <c r="B65" s="616" t="s">
        <v>877</v>
      </c>
      <c r="C65" s="617" t="s">
        <v>921</v>
      </c>
      <c r="D65" s="622" t="s">
        <v>862</v>
      </c>
      <c r="E65" s="623" t="s">
        <v>919</v>
      </c>
      <c r="F65" s="623"/>
      <c r="G65" s="632"/>
      <c r="H65" s="652">
        <v>0</v>
      </c>
      <c r="I65" s="622" t="s">
        <v>853</v>
      </c>
      <c r="J65" s="623" t="s">
        <v>917</v>
      </c>
      <c r="K65" s="623"/>
    </row>
    <row r="66" spans="1:11" ht="32.25" thickBot="1">
      <c r="A66" s="615"/>
      <c r="B66" s="616" t="s">
        <v>900</v>
      </c>
      <c r="C66" s="617" t="s">
        <v>922</v>
      </c>
      <c r="D66" s="622" t="s">
        <v>862</v>
      </c>
      <c r="E66" s="626"/>
      <c r="F66" s="626"/>
      <c r="G66" s="641"/>
      <c r="H66" s="665">
        <v>0</v>
      </c>
      <c r="I66" s="642" t="s">
        <v>853</v>
      </c>
      <c r="J66" s="626" t="s">
        <v>923</v>
      </c>
      <c r="K66" s="626"/>
    </row>
    <row r="67" spans="1:11" ht="16.5" thickBot="1">
      <c r="A67" s="865" t="s">
        <v>892</v>
      </c>
      <c r="B67" s="866"/>
      <c r="C67" s="866"/>
      <c r="D67" s="866"/>
      <c r="E67" s="866"/>
      <c r="F67" s="866"/>
      <c r="G67" s="866"/>
      <c r="H67" s="607"/>
      <c r="I67" s="607"/>
      <c r="J67" s="607"/>
      <c r="K67" s="608"/>
    </row>
    <row r="68" spans="1:11" ht="32.25" thickBot="1">
      <c r="A68" s="615">
        <v>1</v>
      </c>
      <c r="B68" s="856" t="s">
        <v>924</v>
      </c>
      <c r="C68" s="867"/>
      <c r="D68" s="622" t="s">
        <v>862</v>
      </c>
      <c r="E68" s="619" t="s">
        <v>925</v>
      </c>
      <c r="F68" s="619"/>
      <c r="G68" s="631"/>
      <c r="H68" s="656">
        <v>0</v>
      </c>
      <c r="I68" s="657"/>
      <c r="J68" s="619" t="s">
        <v>926</v>
      </c>
      <c r="K68" s="619"/>
    </row>
    <row r="69" spans="1:11" ht="32.25" thickBot="1">
      <c r="A69" s="615">
        <v>2</v>
      </c>
      <c r="B69" s="856" t="s">
        <v>927</v>
      </c>
      <c r="C69" s="856"/>
      <c r="D69" s="642" t="s">
        <v>862</v>
      </c>
      <c r="E69" s="623" t="s">
        <v>925</v>
      </c>
      <c r="F69" s="623"/>
      <c r="G69" s="632"/>
      <c r="H69" s="658">
        <v>0</v>
      </c>
      <c r="I69" s="638"/>
      <c r="J69" s="623" t="s">
        <v>926</v>
      </c>
      <c r="K69" s="623"/>
    </row>
    <row r="70" spans="1:11" ht="32.25" thickBot="1">
      <c r="A70" s="615">
        <v>3</v>
      </c>
      <c r="B70" s="856" t="s">
        <v>928</v>
      </c>
      <c r="C70" s="856"/>
      <c r="D70" s="642" t="s">
        <v>862</v>
      </c>
      <c r="E70" s="626" t="s">
        <v>925</v>
      </c>
      <c r="F70" s="626"/>
      <c r="G70" s="641"/>
      <c r="H70" s="627">
        <v>0</v>
      </c>
      <c r="I70" s="640"/>
      <c r="J70" s="626" t="s">
        <v>929</v>
      </c>
      <c r="K70" s="626"/>
    </row>
    <row r="71" spans="1:11" ht="16.5" thickBot="1">
      <c r="A71" s="857" t="s">
        <v>930</v>
      </c>
      <c r="B71" s="858"/>
      <c r="C71" s="858"/>
      <c r="D71" s="858"/>
      <c r="E71" s="858"/>
      <c r="F71" s="858"/>
      <c r="G71" s="859"/>
      <c r="H71" s="666"/>
      <c r="I71" s="666"/>
      <c r="J71" s="666"/>
      <c r="K71" s="666"/>
    </row>
    <row r="72" spans="1:11" ht="16.5" thickBot="1">
      <c r="A72" s="860" t="s">
        <v>848</v>
      </c>
      <c r="B72" s="861"/>
      <c r="C72" s="861"/>
      <c r="D72" s="861"/>
      <c r="E72" s="861"/>
      <c r="F72" s="861"/>
      <c r="G72" s="861"/>
      <c r="H72" s="861"/>
      <c r="I72" s="861"/>
      <c r="J72" s="861"/>
      <c r="K72" s="862"/>
    </row>
    <row r="73" spans="1:11" ht="16.5" thickBot="1">
      <c r="A73" s="599">
        <v>1</v>
      </c>
      <c r="B73" s="863" t="s">
        <v>931</v>
      </c>
      <c r="C73" s="863"/>
      <c r="D73" s="600"/>
      <c r="E73" s="601"/>
      <c r="F73" s="600"/>
      <c r="G73" s="601"/>
      <c r="H73" s="600"/>
      <c r="I73" s="600"/>
      <c r="J73" s="600"/>
      <c r="K73" s="602"/>
    </row>
    <row r="74" spans="1:11" ht="16.5" thickBot="1">
      <c r="A74" s="615"/>
      <c r="B74" s="616" t="s">
        <v>850</v>
      </c>
      <c r="C74" s="667" t="s">
        <v>932</v>
      </c>
      <c r="D74" s="622" t="s">
        <v>862</v>
      </c>
      <c r="E74" s="644"/>
      <c r="F74" s="644"/>
      <c r="G74" s="645"/>
      <c r="H74" s="644">
        <v>0</v>
      </c>
      <c r="I74" s="644" t="s">
        <v>853</v>
      </c>
      <c r="J74" s="644" t="s">
        <v>933</v>
      </c>
      <c r="K74" s="644"/>
    </row>
    <row r="75" spans="1:11" ht="16.5" thickBot="1">
      <c r="A75" s="615"/>
      <c r="B75" s="616" t="s">
        <v>855</v>
      </c>
      <c r="C75" s="667" t="s">
        <v>934</v>
      </c>
      <c r="D75" s="642" t="s">
        <v>862</v>
      </c>
      <c r="E75" s="644"/>
      <c r="F75" s="644"/>
      <c r="G75" s="645"/>
      <c r="H75" s="644">
        <v>0</v>
      </c>
      <c r="I75" s="644" t="s">
        <v>853</v>
      </c>
      <c r="J75" s="644" t="s">
        <v>933</v>
      </c>
      <c r="K75" s="644"/>
    </row>
    <row r="76" spans="1:3" ht="12.75">
      <c r="A76" s="668"/>
      <c r="C76" s="591" t="s">
        <v>148</v>
      </c>
    </row>
    <row r="82" spans="4:10" ht="12.75">
      <c r="D82" s="864"/>
      <c r="E82" s="864"/>
      <c r="F82" s="669"/>
      <c r="G82" s="669"/>
      <c r="H82" s="864"/>
      <c r="I82" s="864"/>
      <c r="J82" s="864"/>
    </row>
    <row r="83" spans="4:10" ht="12.75">
      <c r="D83" s="855"/>
      <c r="E83" s="855"/>
      <c r="F83" s="670"/>
      <c r="G83" s="670"/>
      <c r="H83" s="855"/>
      <c r="I83" s="855"/>
      <c r="J83" s="855"/>
    </row>
    <row r="84" spans="4:10" ht="12.75">
      <c r="D84" s="855"/>
      <c r="E84" s="855"/>
      <c r="F84" s="670"/>
      <c r="G84" s="670"/>
      <c r="H84" s="855"/>
      <c r="I84" s="855"/>
      <c r="J84" s="855"/>
    </row>
    <row r="85" spans="4:10" ht="12.75">
      <c r="D85" s="671"/>
      <c r="E85" s="671"/>
      <c r="F85" s="671"/>
      <c r="G85" s="671"/>
      <c r="H85" s="671"/>
      <c r="I85" s="671"/>
      <c r="J85" s="671"/>
    </row>
  </sheetData>
  <sheetProtection/>
  <mergeCells count="42">
    <mergeCell ref="A1:K1"/>
    <mergeCell ref="A2:K2"/>
    <mergeCell ref="A3:K3"/>
    <mergeCell ref="A4:K4"/>
    <mergeCell ref="D6:J6"/>
    <mergeCell ref="A7:K7"/>
    <mergeCell ref="A8:C10"/>
    <mergeCell ref="D8:G8"/>
    <mergeCell ref="H8:I8"/>
    <mergeCell ref="J8:J10"/>
    <mergeCell ref="K8:K10"/>
    <mergeCell ref="D9:E9"/>
    <mergeCell ref="F9:G9"/>
    <mergeCell ref="A11:G11"/>
    <mergeCell ref="A12:G12"/>
    <mergeCell ref="B13:C13"/>
    <mergeCell ref="B17:C17"/>
    <mergeCell ref="B21:C21"/>
    <mergeCell ref="B25:C25"/>
    <mergeCell ref="B33:C33"/>
    <mergeCell ref="B36:C36"/>
    <mergeCell ref="B38:C38"/>
    <mergeCell ref="A42:G42"/>
    <mergeCell ref="B43:C43"/>
    <mergeCell ref="B49:C49"/>
    <mergeCell ref="H82:J82"/>
    <mergeCell ref="B55:C55"/>
    <mergeCell ref="A59:G59"/>
    <mergeCell ref="A60:G60"/>
    <mergeCell ref="B61:C61"/>
    <mergeCell ref="A67:G67"/>
    <mergeCell ref="B68:C68"/>
    <mergeCell ref="D83:E83"/>
    <mergeCell ref="H83:J83"/>
    <mergeCell ref="D84:E84"/>
    <mergeCell ref="H84:J84"/>
    <mergeCell ref="B69:C69"/>
    <mergeCell ref="B70:C70"/>
    <mergeCell ref="A71:G71"/>
    <mergeCell ref="A72:K72"/>
    <mergeCell ref="B73:C73"/>
    <mergeCell ref="D82:E8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41" r:id="rId2"/>
  <rowBreaks count="1" manualBreakCount="1">
    <brk id="57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62"/>
  <sheetViews>
    <sheetView showGridLines="0" view="pageBreakPreview" zoomScaleNormal="85" zoomScaleSheetLayoutView="100" zoomScalePageLayoutView="0" workbookViewId="0" topLeftCell="A73">
      <selection activeCell="H95" sqref="H95"/>
    </sheetView>
  </sheetViews>
  <sheetFormatPr defaultColWidth="11.421875" defaultRowHeight="15"/>
  <cols>
    <col min="1" max="1" width="1.1484375" style="2" customWidth="1"/>
    <col min="2" max="2" width="11.421875" style="2" customWidth="1"/>
    <col min="3" max="3" width="79.7109375" style="2" bestFit="1" customWidth="1"/>
    <col min="4" max="4" width="13.7109375" style="2" customWidth="1"/>
    <col min="5" max="5" width="14.57421875" style="6" bestFit="1" customWidth="1"/>
    <col min="6" max="6" width="19.7109375" style="6" bestFit="1" customWidth="1"/>
    <col min="7" max="7" width="12.28125" style="6" bestFit="1" customWidth="1"/>
    <col min="8" max="8" width="14.421875" style="7" bestFit="1" customWidth="1"/>
    <col min="9" max="9" width="1.57421875" style="2" customWidth="1"/>
    <col min="10" max="10" width="46.28125" style="2" bestFit="1" customWidth="1"/>
    <col min="11" max="12" width="45.57421875" style="2" bestFit="1" customWidth="1"/>
    <col min="13" max="13" width="43.00390625" style="2" bestFit="1" customWidth="1"/>
    <col min="14" max="16384" width="11.421875" style="2" customWidth="1"/>
  </cols>
  <sheetData>
    <row r="2" spans="3:8" ht="12">
      <c r="C2" s="679" t="s">
        <v>366</v>
      </c>
      <c r="D2" s="679"/>
      <c r="E2" s="679"/>
      <c r="F2" s="679"/>
      <c r="G2" s="679"/>
      <c r="H2" s="679"/>
    </row>
    <row r="3" spans="3:8" ht="12">
      <c r="C3" s="680" t="s">
        <v>367</v>
      </c>
      <c r="D3" s="680"/>
      <c r="E3" s="680"/>
      <c r="F3" s="680"/>
      <c r="G3" s="680"/>
      <c r="H3" s="680"/>
    </row>
    <row r="4" spans="3:8" ht="12">
      <c r="C4" s="680" t="str">
        <f>"Del 1 de enero al "&amp;TEXT(INDEX(Periodos,ENTE!D18,1),"dd")&amp;" de "&amp;TEXT(INDEX(Periodos,ENTE!D18,1),"mmmm")&amp;" de "&amp;TEXT(INDEX(Periodos,ENTE!D18,1),"aaaa")&amp;""</f>
        <v>Del 1 de enero al 31 de diciembre de 2018</v>
      </c>
      <c r="D4" s="680"/>
      <c r="E4" s="680"/>
      <c r="F4" s="680"/>
      <c r="G4" s="680"/>
      <c r="H4" s="680"/>
    </row>
    <row r="5" spans="3:8" ht="12">
      <c r="C5" s="680" t="s">
        <v>91</v>
      </c>
      <c r="D5" s="680"/>
      <c r="E5" s="680"/>
      <c r="F5" s="680"/>
      <c r="G5" s="680"/>
      <c r="H5" s="680"/>
    </row>
    <row r="6" ht="12">
      <c r="C6" s="5"/>
    </row>
    <row r="7" spans="2:8" ht="12">
      <c r="B7" s="4" t="s">
        <v>4</v>
      </c>
      <c r="C7" s="681" t="str">
        <f>ENTE!D8</f>
        <v>UNIDAD DE SERVICIOS PARA LA EDUCACION BASICA EN EL ESTADO DE QUERETARO</v>
      </c>
      <c r="D7" s="681"/>
      <c r="E7" s="681"/>
      <c r="F7" s="681"/>
      <c r="G7" s="681"/>
      <c r="H7" s="681"/>
    </row>
    <row r="8" ht="12">
      <c r="C8" s="5"/>
    </row>
    <row r="9" spans="2:8" ht="12">
      <c r="B9" s="678" t="s">
        <v>366</v>
      </c>
      <c r="C9" s="678"/>
      <c r="D9" s="678">
        <v>2018</v>
      </c>
      <c r="E9" s="678"/>
      <c r="F9" s="678"/>
      <c r="G9" s="678"/>
      <c r="H9" s="678"/>
    </row>
    <row r="10" spans="2:8" ht="28.5" customHeight="1">
      <c r="B10" s="189" t="s">
        <v>359</v>
      </c>
      <c r="C10" s="189" t="s">
        <v>360</v>
      </c>
      <c r="D10" s="189" t="s">
        <v>361</v>
      </c>
      <c r="E10" s="189" t="s">
        <v>362</v>
      </c>
      <c r="F10" s="189" t="s">
        <v>363</v>
      </c>
      <c r="G10" s="189" t="s">
        <v>364</v>
      </c>
      <c r="H10" s="189" t="s">
        <v>365</v>
      </c>
    </row>
    <row r="11" spans="2:12" ht="12">
      <c r="B11" s="281"/>
      <c r="C11" s="284" t="s">
        <v>663</v>
      </c>
      <c r="D11" s="298"/>
      <c r="E11" s="298"/>
      <c r="F11" s="298"/>
      <c r="G11" s="298"/>
      <c r="H11" s="299"/>
      <c r="J11" s="9"/>
      <c r="K11" s="9"/>
      <c r="L11" s="9"/>
    </row>
    <row r="12" spans="1:12" ht="12">
      <c r="A12" s="2">
        <v>12</v>
      </c>
      <c r="B12" s="281"/>
      <c r="C12" s="285" t="s">
        <v>664</v>
      </c>
      <c r="D12" s="298"/>
      <c r="E12" s="298"/>
      <c r="F12" s="298"/>
      <c r="G12" s="298"/>
      <c r="H12" s="299"/>
      <c r="J12" s="9"/>
      <c r="K12" s="9"/>
      <c r="L12" s="9"/>
    </row>
    <row r="13" spans="2:12" ht="12">
      <c r="B13" s="281">
        <v>11</v>
      </c>
      <c r="C13" s="288" t="s">
        <v>665</v>
      </c>
      <c r="D13" s="188"/>
      <c r="E13" s="188"/>
      <c r="F13" s="188"/>
      <c r="G13" s="188"/>
      <c r="H13" s="190"/>
      <c r="J13" s="9"/>
      <c r="K13" s="9"/>
      <c r="L13" s="9"/>
    </row>
    <row r="14" spans="2:12" ht="12">
      <c r="B14" s="281">
        <v>12</v>
      </c>
      <c r="C14" s="288" t="s">
        <v>666</v>
      </c>
      <c r="D14" s="188"/>
      <c r="E14" s="188"/>
      <c r="F14" s="188"/>
      <c r="G14" s="188"/>
      <c r="H14" s="190"/>
      <c r="J14" s="9"/>
      <c r="K14" s="9"/>
      <c r="L14" s="9"/>
    </row>
    <row r="15" spans="2:13" ht="12">
      <c r="B15" s="281">
        <v>13</v>
      </c>
      <c r="C15" s="288" t="s">
        <v>667</v>
      </c>
      <c r="D15" s="188"/>
      <c r="E15" s="188"/>
      <c r="F15" s="188"/>
      <c r="G15" s="188"/>
      <c r="H15" s="190"/>
      <c r="J15" s="9"/>
      <c r="K15" s="9"/>
      <c r="L15" s="9"/>
      <c r="M15" s="9"/>
    </row>
    <row r="16" spans="2:12" ht="12">
      <c r="B16" s="281">
        <v>14</v>
      </c>
      <c r="C16" s="288" t="s">
        <v>668</v>
      </c>
      <c r="D16" s="188"/>
      <c r="E16" s="188"/>
      <c r="F16" s="188"/>
      <c r="G16" s="188"/>
      <c r="H16" s="190"/>
      <c r="J16" s="9"/>
      <c r="K16" s="9"/>
      <c r="L16" s="9"/>
    </row>
    <row r="17" spans="2:12" ht="12">
      <c r="B17" s="281">
        <v>15</v>
      </c>
      <c r="C17" s="288" t="s">
        <v>669</v>
      </c>
      <c r="D17" s="188"/>
      <c r="E17" s="188"/>
      <c r="F17" s="188"/>
      <c r="G17" s="188"/>
      <c r="H17" s="190"/>
      <c r="J17" s="9"/>
      <c r="K17" s="9"/>
      <c r="L17" s="9"/>
    </row>
    <row r="18" spans="2:12" ht="12">
      <c r="B18" s="281">
        <v>16</v>
      </c>
      <c r="C18" s="288" t="s">
        <v>670</v>
      </c>
      <c r="D18" s="188"/>
      <c r="E18" s="188"/>
      <c r="F18" s="188"/>
      <c r="G18" s="188"/>
      <c r="H18" s="190"/>
      <c r="J18" s="9"/>
      <c r="K18" s="9"/>
      <c r="L18" s="9"/>
    </row>
    <row r="19" spans="2:12" ht="12">
      <c r="B19" s="281">
        <v>17</v>
      </c>
      <c r="C19" s="288" t="s">
        <v>671</v>
      </c>
      <c r="D19" s="188"/>
      <c r="E19" s="188"/>
      <c r="F19" s="188"/>
      <c r="G19" s="188"/>
      <c r="H19" s="190"/>
      <c r="J19" s="9"/>
      <c r="K19" s="9"/>
      <c r="L19" s="9"/>
    </row>
    <row r="20" spans="2:12" ht="12">
      <c r="B20" s="281">
        <v>18</v>
      </c>
      <c r="C20" s="288" t="s">
        <v>672</v>
      </c>
      <c r="D20" s="188"/>
      <c r="E20" s="188"/>
      <c r="F20" s="188"/>
      <c r="G20" s="188"/>
      <c r="H20" s="190"/>
      <c r="J20" s="9"/>
      <c r="K20" s="9"/>
      <c r="L20" s="9"/>
    </row>
    <row r="21" spans="2:12" ht="24">
      <c r="B21" s="281">
        <v>19</v>
      </c>
      <c r="C21" s="289" t="s">
        <v>673</v>
      </c>
      <c r="D21" s="188"/>
      <c r="E21" s="188"/>
      <c r="F21" s="188"/>
      <c r="G21" s="188"/>
      <c r="H21" s="190"/>
      <c r="J21" s="9"/>
      <c r="K21" s="9"/>
      <c r="L21" s="9"/>
    </row>
    <row r="22" spans="2:12" ht="12">
      <c r="B22" s="281"/>
      <c r="C22" s="285" t="s">
        <v>674</v>
      </c>
      <c r="D22" s="298"/>
      <c r="E22" s="298"/>
      <c r="F22" s="298"/>
      <c r="G22" s="298"/>
      <c r="H22" s="299"/>
      <c r="J22" s="9"/>
      <c r="K22" s="9"/>
      <c r="L22" s="9"/>
    </row>
    <row r="23" spans="2:12" ht="12">
      <c r="B23" s="281">
        <v>21</v>
      </c>
      <c r="C23" s="288" t="s">
        <v>675</v>
      </c>
      <c r="D23" s="188"/>
      <c r="E23" s="188"/>
      <c r="F23" s="188"/>
      <c r="G23" s="188"/>
      <c r="H23" s="190"/>
      <c r="J23" s="9"/>
      <c r="K23" s="9"/>
      <c r="L23" s="9"/>
    </row>
    <row r="24" spans="2:12" ht="12">
      <c r="B24" s="281">
        <v>22</v>
      </c>
      <c r="C24" s="288" t="s">
        <v>676</v>
      </c>
      <c r="D24" s="188"/>
      <c r="E24" s="188"/>
      <c r="F24" s="188"/>
      <c r="G24" s="188"/>
      <c r="H24" s="190"/>
      <c r="J24" s="9"/>
      <c r="K24" s="9"/>
      <c r="L24" s="9"/>
    </row>
    <row r="25" spans="2:12" ht="12">
      <c r="B25" s="281">
        <v>23</v>
      </c>
      <c r="C25" s="288" t="s">
        <v>677</v>
      </c>
      <c r="D25" s="188"/>
      <c r="E25" s="188"/>
      <c r="F25" s="188"/>
      <c r="G25" s="188"/>
      <c r="H25" s="190"/>
      <c r="J25" s="9"/>
      <c r="K25" s="9"/>
      <c r="L25" s="9"/>
    </row>
    <row r="26" spans="2:12" ht="12">
      <c r="B26" s="281">
        <v>24</v>
      </c>
      <c r="C26" s="288" t="s">
        <v>678</v>
      </c>
      <c r="D26" s="188"/>
      <c r="E26" s="188"/>
      <c r="F26" s="188"/>
      <c r="G26" s="188"/>
      <c r="H26" s="190"/>
      <c r="J26" s="9"/>
      <c r="K26" s="9"/>
      <c r="L26" s="9"/>
    </row>
    <row r="27" spans="2:12" ht="12">
      <c r="B27" s="281">
        <v>25</v>
      </c>
      <c r="C27" s="288" t="s">
        <v>679</v>
      </c>
      <c r="D27" s="188"/>
      <c r="E27" s="188"/>
      <c r="F27" s="188"/>
      <c r="G27" s="188"/>
      <c r="H27" s="190"/>
      <c r="J27" s="9"/>
      <c r="K27" s="9"/>
      <c r="L27" s="9"/>
    </row>
    <row r="28" spans="2:12" ht="12">
      <c r="B28" s="281"/>
      <c r="C28" s="285" t="s">
        <v>680</v>
      </c>
      <c r="D28" s="298"/>
      <c r="E28" s="298"/>
      <c r="F28" s="298"/>
      <c r="G28" s="298"/>
      <c r="H28" s="299"/>
      <c r="J28" s="9"/>
      <c r="K28" s="9"/>
      <c r="L28" s="9"/>
    </row>
    <row r="29" spans="2:12" ht="12">
      <c r="B29" s="281">
        <v>31</v>
      </c>
      <c r="C29" s="288" t="s">
        <v>681</v>
      </c>
      <c r="D29" s="188"/>
      <c r="E29" s="188"/>
      <c r="F29" s="188"/>
      <c r="G29" s="188"/>
      <c r="H29" s="190"/>
      <c r="J29" s="9"/>
      <c r="K29" s="9"/>
      <c r="L29" s="9"/>
    </row>
    <row r="30" spans="2:12" ht="24">
      <c r="B30" s="281">
        <v>39</v>
      </c>
      <c r="C30" s="289" t="s">
        <v>682</v>
      </c>
      <c r="D30" s="188"/>
      <c r="E30" s="188"/>
      <c r="F30" s="188"/>
      <c r="G30" s="188"/>
      <c r="H30" s="190"/>
      <c r="J30" s="9"/>
      <c r="K30" s="9"/>
      <c r="L30" s="9"/>
    </row>
    <row r="31" spans="2:12" ht="12">
      <c r="B31" s="281"/>
      <c r="C31" s="285" t="s">
        <v>683</v>
      </c>
      <c r="D31" s="298"/>
      <c r="E31" s="298"/>
      <c r="F31" s="298"/>
      <c r="G31" s="298"/>
      <c r="H31" s="299"/>
      <c r="J31" s="9"/>
      <c r="K31" s="9"/>
      <c r="L31" s="9"/>
    </row>
    <row r="32" spans="2:12" ht="12">
      <c r="B32" s="281">
        <v>41</v>
      </c>
      <c r="C32" s="288" t="s">
        <v>684</v>
      </c>
      <c r="D32" s="188"/>
      <c r="E32" s="188"/>
      <c r="F32" s="188"/>
      <c r="G32" s="188"/>
      <c r="H32" s="190"/>
      <c r="J32" s="9"/>
      <c r="K32" s="9"/>
      <c r="L32" s="9"/>
    </row>
    <row r="33" spans="2:12" ht="12">
      <c r="B33" s="281">
        <v>42</v>
      </c>
      <c r="C33" s="288" t="s">
        <v>685</v>
      </c>
      <c r="D33" s="188"/>
      <c r="E33" s="188"/>
      <c r="F33" s="188"/>
      <c r="G33" s="188"/>
      <c r="H33" s="190"/>
      <c r="J33" s="9"/>
      <c r="K33" s="9"/>
      <c r="L33" s="9"/>
    </row>
    <row r="34" spans="2:12" ht="12">
      <c r="B34" s="281">
        <v>43</v>
      </c>
      <c r="C34" s="288" t="s">
        <v>686</v>
      </c>
      <c r="D34" s="188"/>
      <c r="E34" s="188"/>
      <c r="F34" s="188"/>
      <c r="G34" s="188"/>
      <c r="H34" s="190"/>
      <c r="J34" s="9"/>
      <c r="K34" s="9"/>
      <c r="L34" s="9"/>
    </row>
    <row r="35" spans="2:12" ht="12">
      <c r="B35" s="281">
        <v>44</v>
      </c>
      <c r="C35" s="288" t="s">
        <v>687</v>
      </c>
      <c r="D35" s="188"/>
      <c r="E35" s="188"/>
      <c r="F35" s="188"/>
      <c r="G35" s="188"/>
      <c r="H35" s="190"/>
      <c r="J35" s="9"/>
      <c r="K35" s="9"/>
      <c r="L35" s="9"/>
    </row>
    <row r="36" spans="2:12" ht="12">
      <c r="B36" s="281">
        <v>45</v>
      </c>
      <c r="C36" s="288" t="s">
        <v>688</v>
      </c>
      <c r="D36" s="188"/>
      <c r="E36" s="188"/>
      <c r="F36" s="188"/>
      <c r="G36" s="188"/>
      <c r="H36" s="190"/>
      <c r="J36" s="9"/>
      <c r="K36" s="9"/>
      <c r="L36" s="9"/>
    </row>
    <row r="37" spans="2:12" ht="24">
      <c r="B37" s="281">
        <v>49</v>
      </c>
      <c r="C37" s="289" t="s">
        <v>689</v>
      </c>
      <c r="D37" s="188"/>
      <c r="E37" s="188"/>
      <c r="F37" s="188"/>
      <c r="G37" s="188"/>
      <c r="H37" s="190"/>
      <c r="J37" s="9"/>
      <c r="K37" s="9"/>
      <c r="L37" s="9"/>
    </row>
    <row r="38" spans="2:12" ht="12">
      <c r="B38" s="281"/>
      <c r="C38" s="285" t="s">
        <v>690</v>
      </c>
      <c r="D38" s="298"/>
      <c r="E38" s="298"/>
      <c r="F38" s="298"/>
      <c r="G38" s="298"/>
      <c r="H38" s="299"/>
      <c r="J38" s="9"/>
      <c r="K38" s="9"/>
      <c r="L38" s="9"/>
    </row>
    <row r="39" spans="2:12" ht="12">
      <c r="B39" s="281">
        <v>51</v>
      </c>
      <c r="C39" s="288" t="s">
        <v>691</v>
      </c>
      <c r="D39" s="188">
        <v>1348667</v>
      </c>
      <c r="E39" s="188"/>
      <c r="F39" s="188">
        <v>125406.8</v>
      </c>
      <c r="G39" s="188">
        <v>0</v>
      </c>
      <c r="H39" s="190">
        <v>-1474073.8</v>
      </c>
      <c r="J39" s="9"/>
      <c r="K39" s="9"/>
      <c r="L39" s="9"/>
    </row>
    <row r="40" spans="2:12" ht="12">
      <c r="B40" s="281">
        <v>52</v>
      </c>
      <c r="C40" s="288" t="s">
        <v>692</v>
      </c>
      <c r="D40" s="188"/>
      <c r="E40" s="188"/>
      <c r="F40" s="188"/>
      <c r="G40" s="188"/>
      <c r="H40" s="190"/>
      <c r="J40" s="9"/>
      <c r="K40" s="9"/>
      <c r="L40" s="9"/>
    </row>
    <row r="41" spans="2:12" ht="24">
      <c r="B41" s="281">
        <v>59</v>
      </c>
      <c r="C41" s="289" t="s">
        <v>693</v>
      </c>
      <c r="D41" s="188"/>
      <c r="E41" s="188"/>
      <c r="F41" s="188"/>
      <c r="G41" s="188"/>
      <c r="H41" s="190"/>
      <c r="J41" s="9"/>
      <c r="K41" s="9"/>
      <c r="L41" s="9"/>
    </row>
    <row r="42" spans="2:12" ht="12">
      <c r="B42" s="281"/>
      <c r="C42" s="300" t="s">
        <v>694</v>
      </c>
      <c r="D42" s="298"/>
      <c r="E42" s="298"/>
      <c r="F42" s="298"/>
      <c r="G42" s="298"/>
      <c r="H42" s="299"/>
      <c r="J42" s="9"/>
      <c r="K42" s="9"/>
      <c r="L42" s="9"/>
    </row>
    <row r="43" spans="2:12" ht="12">
      <c r="B43" s="281">
        <v>61</v>
      </c>
      <c r="C43" s="286" t="s">
        <v>695</v>
      </c>
      <c r="D43" s="188"/>
      <c r="E43" s="188"/>
      <c r="F43" s="188"/>
      <c r="G43" s="188"/>
      <c r="H43" s="190"/>
      <c r="J43" s="9"/>
      <c r="K43" s="9"/>
      <c r="L43" s="9"/>
    </row>
    <row r="44" spans="2:12" ht="12">
      <c r="B44" s="282">
        <v>62</v>
      </c>
      <c r="C44" s="286" t="s">
        <v>696</v>
      </c>
      <c r="D44" s="188"/>
      <c r="E44" s="188"/>
      <c r="F44" s="188"/>
      <c r="G44" s="188"/>
      <c r="H44" s="190"/>
      <c r="J44" s="9"/>
      <c r="K44" s="9"/>
      <c r="L44" s="9"/>
    </row>
    <row r="45" spans="2:12" ht="24">
      <c r="B45" s="282">
        <v>69</v>
      </c>
      <c r="C45" s="287" t="s">
        <v>697</v>
      </c>
      <c r="D45" s="188"/>
      <c r="E45" s="188"/>
      <c r="F45" s="188"/>
      <c r="G45" s="188"/>
      <c r="H45" s="190"/>
      <c r="J45" s="9"/>
      <c r="K45" s="9"/>
      <c r="L45" s="9"/>
    </row>
    <row r="46" spans="2:12" ht="12">
      <c r="B46" s="282"/>
      <c r="C46" s="285" t="s">
        <v>698</v>
      </c>
      <c r="D46" s="298"/>
      <c r="E46" s="298"/>
      <c r="F46" s="298"/>
      <c r="G46" s="298"/>
      <c r="H46" s="299"/>
      <c r="J46" s="9"/>
      <c r="K46" s="9"/>
      <c r="L46" s="9"/>
    </row>
    <row r="47" spans="2:12" ht="12">
      <c r="B47" s="282">
        <v>71</v>
      </c>
      <c r="C47" s="288" t="s">
        <v>699</v>
      </c>
      <c r="D47" s="188">
        <v>651333</v>
      </c>
      <c r="E47" s="188"/>
      <c r="F47" s="188">
        <v>129140.53</v>
      </c>
      <c r="G47" s="188">
        <v>0</v>
      </c>
      <c r="H47" s="190">
        <v>-780473.53</v>
      </c>
      <c r="J47" s="9"/>
      <c r="K47" s="9"/>
      <c r="L47" s="9"/>
    </row>
    <row r="48" spans="2:12" ht="12">
      <c r="B48" s="282">
        <v>72</v>
      </c>
      <c r="C48" s="288" t="s">
        <v>700</v>
      </c>
      <c r="D48" s="188"/>
      <c r="E48" s="188"/>
      <c r="F48" s="188"/>
      <c r="G48" s="188"/>
      <c r="H48" s="190"/>
      <c r="J48" s="9"/>
      <c r="K48" s="9"/>
      <c r="L48" s="9"/>
    </row>
    <row r="49" spans="2:12" ht="24">
      <c r="B49" s="282">
        <v>73</v>
      </c>
      <c r="C49" s="289" t="s">
        <v>701</v>
      </c>
      <c r="D49" s="188"/>
      <c r="E49" s="188"/>
      <c r="F49" s="188"/>
      <c r="G49" s="188"/>
      <c r="H49" s="190"/>
      <c r="J49" s="9"/>
      <c r="K49" s="9"/>
      <c r="L49" s="9"/>
    </row>
    <row r="50" spans="2:12" ht="12">
      <c r="B50" s="282"/>
      <c r="C50" s="285" t="s">
        <v>702</v>
      </c>
      <c r="D50" s="298"/>
      <c r="E50" s="298"/>
      <c r="F50" s="298"/>
      <c r="G50" s="298"/>
      <c r="H50" s="299"/>
      <c r="J50" s="9"/>
      <c r="K50" s="9"/>
      <c r="L50" s="9"/>
    </row>
    <row r="51" spans="2:12" ht="12">
      <c r="B51" s="282">
        <v>81101</v>
      </c>
      <c r="C51" s="288" t="s">
        <v>703</v>
      </c>
      <c r="D51" s="188"/>
      <c r="E51" s="188"/>
      <c r="F51" s="188"/>
      <c r="G51" s="188"/>
      <c r="H51" s="190"/>
      <c r="J51" s="9"/>
      <c r="K51" s="9"/>
      <c r="L51" s="9"/>
    </row>
    <row r="52" spans="2:12" ht="12">
      <c r="B52" s="282">
        <v>81102</v>
      </c>
      <c r="C52" s="288" t="s">
        <v>704</v>
      </c>
      <c r="D52" s="188"/>
      <c r="E52" s="188"/>
      <c r="F52" s="188"/>
      <c r="G52" s="188"/>
      <c r="H52" s="190"/>
      <c r="J52" s="9"/>
      <c r="K52" s="9"/>
      <c r="L52" s="9"/>
    </row>
    <row r="53" spans="2:12" ht="12">
      <c r="B53" s="282">
        <v>81103</v>
      </c>
      <c r="C53" s="288" t="s">
        <v>705</v>
      </c>
      <c r="D53" s="188"/>
      <c r="E53" s="188"/>
      <c r="F53" s="188"/>
      <c r="G53" s="188"/>
      <c r="H53" s="190"/>
      <c r="J53" s="9"/>
      <c r="K53" s="9"/>
      <c r="L53" s="9"/>
    </row>
    <row r="54" spans="2:12" ht="12">
      <c r="B54" s="282">
        <v>81104</v>
      </c>
      <c r="C54" s="288" t="s">
        <v>706</v>
      </c>
      <c r="D54" s="188"/>
      <c r="E54" s="188"/>
      <c r="F54" s="188"/>
      <c r="G54" s="188"/>
      <c r="H54" s="190"/>
      <c r="J54" s="9"/>
      <c r="K54" s="9"/>
      <c r="L54" s="9"/>
    </row>
    <row r="55" spans="2:12" ht="12">
      <c r="B55" s="282">
        <v>81105</v>
      </c>
      <c r="C55" s="288" t="s">
        <v>707</v>
      </c>
      <c r="D55" s="188"/>
      <c r="E55" s="188"/>
      <c r="F55" s="188"/>
      <c r="G55" s="188"/>
      <c r="H55" s="190"/>
      <c r="J55" s="9"/>
      <c r="K55" s="9"/>
      <c r="L55" s="9"/>
    </row>
    <row r="56" spans="2:12" ht="12">
      <c r="B56" s="282">
        <v>81106</v>
      </c>
      <c r="C56" s="288" t="s">
        <v>708</v>
      </c>
      <c r="D56" s="188"/>
      <c r="E56" s="188"/>
      <c r="F56" s="188"/>
      <c r="G56" s="188"/>
      <c r="H56" s="190"/>
      <c r="J56" s="9"/>
      <c r="K56" s="9"/>
      <c r="L56" s="9"/>
    </row>
    <row r="57" spans="2:12" ht="12">
      <c r="B57" s="282">
        <v>81107</v>
      </c>
      <c r="C57" s="288" t="s">
        <v>709</v>
      </c>
      <c r="D57" s="188"/>
      <c r="E57" s="188"/>
      <c r="F57" s="188"/>
      <c r="G57" s="188"/>
      <c r="H57" s="190"/>
      <c r="J57" s="9"/>
      <c r="K57" s="9"/>
      <c r="L57" s="9"/>
    </row>
    <row r="58" spans="2:12" ht="12">
      <c r="B58" s="282">
        <v>81108</v>
      </c>
      <c r="C58" s="288" t="s">
        <v>710</v>
      </c>
      <c r="D58" s="188"/>
      <c r="E58" s="188"/>
      <c r="F58" s="188"/>
      <c r="G58" s="188"/>
      <c r="H58" s="190"/>
      <c r="J58" s="9"/>
      <c r="K58" s="9"/>
      <c r="L58" s="9"/>
    </row>
    <row r="59" spans="2:12" ht="12">
      <c r="B59" s="282">
        <v>81109</v>
      </c>
      <c r="C59" s="288" t="s">
        <v>711</v>
      </c>
      <c r="D59" s="188"/>
      <c r="E59" s="188"/>
      <c r="F59" s="188"/>
      <c r="G59" s="188"/>
      <c r="H59" s="190"/>
      <c r="J59" s="9"/>
      <c r="K59" s="9"/>
      <c r="L59" s="9"/>
    </row>
    <row r="60" spans="2:12" ht="12">
      <c r="B60" s="282">
        <v>81110</v>
      </c>
      <c r="C60" s="288" t="s">
        <v>712</v>
      </c>
      <c r="D60" s="188"/>
      <c r="E60" s="188"/>
      <c r="F60" s="188"/>
      <c r="G60" s="188"/>
      <c r="H60" s="190"/>
      <c r="J60" s="9"/>
      <c r="K60" s="9"/>
      <c r="L60" s="9"/>
    </row>
    <row r="61" spans="2:12" ht="12">
      <c r="B61" s="282">
        <v>81111</v>
      </c>
      <c r="C61" s="288" t="s">
        <v>713</v>
      </c>
      <c r="D61" s="188"/>
      <c r="E61" s="188"/>
      <c r="F61" s="188"/>
      <c r="G61" s="188"/>
      <c r="H61" s="190"/>
      <c r="J61" s="9"/>
      <c r="K61" s="9"/>
      <c r="L61" s="9"/>
    </row>
    <row r="62" spans="2:12" ht="12">
      <c r="B62" s="282"/>
      <c r="C62" s="285" t="s">
        <v>714</v>
      </c>
      <c r="D62" s="298"/>
      <c r="E62" s="298"/>
      <c r="F62" s="298"/>
      <c r="G62" s="298"/>
      <c r="H62" s="299"/>
      <c r="J62" s="9"/>
      <c r="K62" s="9"/>
      <c r="L62" s="9"/>
    </row>
    <row r="63" spans="2:12" ht="12">
      <c r="B63" s="282">
        <v>81112</v>
      </c>
      <c r="C63" s="288" t="s">
        <v>715</v>
      </c>
      <c r="D63" s="188"/>
      <c r="E63" s="188"/>
      <c r="F63" s="188"/>
      <c r="G63" s="188"/>
      <c r="H63" s="190"/>
      <c r="J63" s="9"/>
      <c r="K63" s="9"/>
      <c r="L63" s="9"/>
    </row>
    <row r="64" spans="2:12" ht="12">
      <c r="B64" s="282">
        <v>81113</v>
      </c>
      <c r="C64" s="288" t="s">
        <v>716</v>
      </c>
      <c r="D64" s="188"/>
      <c r="E64" s="188"/>
      <c r="F64" s="188"/>
      <c r="G64" s="188"/>
      <c r="H64" s="190"/>
      <c r="J64" s="9"/>
      <c r="K64" s="9"/>
      <c r="L64" s="9"/>
    </row>
    <row r="65" spans="2:12" ht="12">
      <c r="B65" s="282">
        <v>81114</v>
      </c>
      <c r="C65" s="288" t="s">
        <v>717</v>
      </c>
      <c r="D65" s="188"/>
      <c r="E65" s="188"/>
      <c r="F65" s="188"/>
      <c r="G65" s="188"/>
      <c r="H65" s="190"/>
      <c r="J65" s="9"/>
      <c r="K65" s="9"/>
      <c r="L65" s="9"/>
    </row>
    <row r="66" spans="2:12" ht="12">
      <c r="B66" s="282">
        <v>81115</v>
      </c>
      <c r="C66" s="288" t="s">
        <v>718</v>
      </c>
      <c r="D66" s="188"/>
      <c r="E66" s="188"/>
      <c r="F66" s="188"/>
      <c r="G66" s="188"/>
      <c r="H66" s="190"/>
      <c r="J66" s="9"/>
      <c r="K66" s="9"/>
      <c r="L66" s="9"/>
    </row>
    <row r="67" spans="2:12" ht="12">
      <c r="B67" s="282">
        <v>81116</v>
      </c>
      <c r="C67" s="288" t="s">
        <v>719</v>
      </c>
      <c r="D67" s="188"/>
      <c r="E67" s="188"/>
      <c r="F67" s="188"/>
      <c r="G67" s="188"/>
      <c r="H67" s="190"/>
      <c r="J67" s="9"/>
      <c r="K67" s="9"/>
      <c r="L67" s="9"/>
    </row>
    <row r="68" spans="2:12" ht="12">
      <c r="B68" s="282">
        <v>81117</v>
      </c>
      <c r="C68" s="285" t="s">
        <v>720</v>
      </c>
      <c r="D68" s="188"/>
      <c r="E68" s="188"/>
      <c r="F68" s="188"/>
      <c r="G68" s="188"/>
      <c r="H68" s="190"/>
      <c r="J68" s="9"/>
      <c r="K68" s="9"/>
      <c r="L68" s="9"/>
    </row>
    <row r="69" spans="2:12" ht="12">
      <c r="B69" s="282"/>
      <c r="C69" s="285" t="s">
        <v>721</v>
      </c>
      <c r="D69" s="298"/>
      <c r="E69" s="298"/>
      <c r="F69" s="298"/>
      <c r="G69" s="298"/>
      <c r="H69" s="299"/>
      <c r="J69" s="9"/>
      <c r="K69" s="9"/>
      <c r="L69" s="9"/>
    </row>
    <row r="70" spans="2:12" ht="12">
      <c r="B70" s="282">
        <v>83104</v>
      </c>
      <c r="C70" s="288" t="s">
        <v>722</v>
      </c>
      <c r="D70" s="188"/>
      <c r="E70" s="188"/>
      <c r="F70" s="188"/>
      <c r="G70" s="188"/>
      <c r="H70" s="190"/>
      <c r="J70" s="9"/>
      <c r="K70" s="9"/>
      <c r="L70" s="9"/>
    </row>
    <row r="71" spans="2:12" ht="12">
      <c r="B71" s="282"/>
      <c r="C71" s="285" t="s">
        <v>723</v>
      </c>
      <c r="D71" s="298"/>
      <c r="E71" s="298"/>
      <c r="F71" s="298"/>
      <c r="G71" s="298"/>
      <c r="H71" s="299"/>
      <c r="J71" s="9"/>
      <c r="K71" s="9"/>
      <c r="L71" s="9"/>
    </row>
    <row r="72" spans="2:12" ht="12">
      <c r="B72" s="282">
        <v>81119</v>
      </c>
      <c r="C72" s="288" t="s">
        <v>724</v>
      </c>
      <c r="D72" s="188"/>
      <c r="E72" s="188"/>
      <c r="F72" s="188"/>
      <c r="G72" s="188"/>
      <c r="H72" s="190"/>
      <c r="J72" s="9"/>
      <c r="K72" s="9"/>
      <c r="L72" s="9"/>
    </row>
    <row r="73" spans="2:12" ht="12">
      <c r="B73" s="282">
        <v>81120</v>
      </c>
      <c r="C73" s="288" t="s">
        <v>723</v>
      </c>
      <c r="D73" s="188"/>
      <c r="E73" s="188"/>
      <c r="F73" s="188"/>
      <c r="G73" s="188"/>
      <c r="H73" s="190"/>
      <c r="J73" s="9"/>
      <c r="K73" s="9"/>
      <c r="L73" s="9"/>
    </row>
    <row r="74" spans="2:12" ht="12">
      <c r="B74" s="282">
        <v>81121</v>
      </c>
      <c r="C74" s="284" t="s">
        <v>725</v>
      </c>
      <c r="D74" s="188"/>
      <c r="E74" s="188"/>
      <c r="F74" s="188"/>
      <c r="G74" s="188"/>
      <c r="H74" s="190"/>
      <c r="J74" s="9"/>
      <c r="K74" s="9"/>
      <c r="L74" s="9"/>
    </row>
    <row r="75" spans="2:12" ht="12">
      <c r="B75" s="282"/>
      <c r="C75" s="301"/>
      <c r="D75" s="298"/>
      <c r="E75" s="298"/>
      <c r="F75" s="298"/>
      <c r="G75" s="298"/>
      <c r="H75" s="299"/>
      <c r="I75" s="21"/>
      <c r="J75" s="9"/>
      <c r="K75" s="9"/>
      <c r="L75" s="9"/>
    </row>
    <row r="76" spans="2:12" ht="12">
      <c r="B76" s="282"/>
      <c r="C76" s="301" t="s">
        <v>726</v>
      </c>
      <c r="D76" s="298"/>
      <c r="E76" s="298"/>
      <c r="F76" s="298"/>
      <c r="G76" s="298"/>
      <c r="H76" s="299"/>
      <c r="I76" s="21"/>
      <c r="J76" s="9"/>
      <c r="K76" s="9"/>
      <c r="L76" s="9"/>
    </row>
    <row r="77" spans="2:12" ht="12">
      <c r="B77" s="282"/>
      <c r="C77" s="300" t="s">
        <v>727</v>
      </c>
      <c r="D77" s="298"/>
      <c r="E77" s="298"/>
      <c r="F77" s="298"/>
      <c r="G77" s="298"/>
      <c r="H77" s="299"/>
      <c r="I77" s="21"/>
      <c r="J77" s="9"/>
      <c r="K77" s="9"/>
      <c r="L77" s="9"/>
    </row>
    <row r="78" spans="2:12" ht="12">
      <c r="B78" s="282">
        <v>82101</v>
      </c>
      <c r="C78" s="288" t="s">
        <v>728</v>
      </c>
      <c r="D78" s="188">
        <v>6510670449</v>
      </c>
      <c r="E78" s="188"/>
      <c r="F78" s="188">
        <v>18418413.91</v>
      </c>
      <c r="G78" s="188"/>
      <c r="H78" s="190">
        <v>-6529088862.87</v>
      </c>
      <c r="J78" s="9"/>
      <c r="K78" s="9"/>
      <c r="L78" s="9"/>
    </row>
    <row r="79" spans="2:12" ht="12">
      <c r="B79" s="282">
        <v>82102</v>
      </c>
      <c r="C79" s="288" t="s">
        <v>729</v>
      </c>
      <c r="D79" s="188"/>
      <c r="E79" s="188"/>
      <c r="F79" s="188"/>
      <c r="G79" s="188"/>
      <c r="H79" s="190"/>
      <c r="J79" s="9"/>
      <c r="K79" s="9"/>
      <c r="L79" s="9"/>
    </row>
    <row r="80" spans="2:12" ht="12">
      <c r="B80" s="282">
        <v>82103</v>
      </c>
      <c r="C80" s="288" t="s">
        <v>730</v>
      </c>
      <c r="D80" s="188"/>
      <c r="E80" s="188"/>
      <c r="F80" s="188"/>
      <c r="G80" s="188"/>
      <c r="H80" s="190"/>
      <c r="J80" s="9"/>
      <c r="K80" s="9"/>
      <c r="L80" s="9"/>
    </row>
    <row r="81" spans="2:12" ht="24">
      <c r="B81" s="282">
        <v>82104</v>
      </c>
      <c r="C81" s="289" t="s">
        <v>731</v>
      </c>
      <c r="D81" s="188"/>
      <c r="E81" s="188"/>
      <c r="F81" s="188"/>
      <c r="G81" s="188"/>
      <c r="H81" s="190"/>
      <c r="J81" s="9"/>
      <c r="K81" s="9"/>
      <c r="L81" s="9"/>
    </row>
    <row r="82" spans="2:12" ht="12">
      <c r="B82" s="282">
        <v>82105</v>
      </c>
      <c r="C82" s="288" t="s">
        <v>732</v>
      </c>
      <c r="D82" s="188"/>
      <c r="E82" s="188"/>
      <c r="F82" s="188"/>
      <c r="G82" s="188"/>
      <c r="H82" s="190"/>
      <c r="J82" s="9"/>
      <c r="K82" s="9"/>
      <c r="L82" s="9"/>
    </row>
    <row r="83" spans="2:12" ht="12">
      <c r="B83" s="282">
        <v>82106</v>
      </c>
      <c r="C83" s="288" t="s">
        <v>733</v>
      </c>
      <c r="D83" s="188"/>
      <c r="E83" s="188"/>
      <c r="F83" s="188"/>
      <c r="G83" s="188"/>
      <c r="H83" s="190"/>
      <c r="J83" s="9"/>
      <c r="K83" s="9"/>
      <c r="L83" s="9"/>
    </row>
    <row r="84" spans="2:12" ht="12">
      <c r="B84" s="282">
        <v>82107</v>
      </c>
      <c r="C84" s="288" t="s">
        <v>734</v>
      </c>
      <c r="D84" s="188"/>
      <c r="E84" s="188"/>
      <c r="F84" s="188"/>
      <c r="G84" s="188"/>
      <c r="H84" s="190"/>
      <c r="J84" s="9"/>
      <c r="K84" s="9"/>
      <c r="L84" s="9"/>
    </row>
    <row r="85" spans="2:12" ht="12">
      <c r="B85" s="282">
        <v>82108</v>
      </c>
      <c r="C85" s="288" t="s">
        <v>735</v>
      </c>
      <c r="D85" s="188"/>
      <c r="E85" s="188"/>
      <c r="F85" s="188"/>
      <c r="G85" s="188"/>
      <c r="H85" s="190"/>
      <c r="J85" s="9"/>
      <c r="K85" s="9"/>
      <c r="L85" s="9"/>
    </row>
    <row r="86" spans="2:12" ht="12">
      <c r="B86" s="282"/>
      <c r="C86" s="285" t="s">
        <v>721</v>
      </c>
      <c r="D86" s="298"/>
      <c r="E86" s="298"/>
      <c r="F86" s="298"/>
      <c r="G86" s="298"/>
      <c r="H86" s="299"/>
      <c r="J86" s="9"/>
      <c r="K86" s="9"/>
      <c r="L86" s="9"/>
    </row>
    <row r="87" spans="2:12" ht="12">
      <c r="B87" s="282">
        <v>83101</v>
      </c>
      <c r="C87" s="288" t="s">
        <v>736</v>
      </c>
      <c r="D87" s="188"/>
      <c r="E87" s="188"/>
      <c r="F87" s="188"/>
      <c r="G87" s="188"/>
      <c r="H87" s="190"/>
      <c r="J87" s="9"/>
      <c r="K87" s="9"/>
      <c r="L87" s="9"/>
    </row>
    <row r="88" spans="2:12" ht="12">
      <c r="B88" s="282">
        <v>83102</v>
      </c>
      <c r="C88" s="288" t="s">
        <v>737</v>
      </c>
      <c r="D88" s="188"/>
      <c r="E88" s="188"/>
      <c r="F88" s="188"/>
      <c r="G88" s="188"/>
      <c r="H88" s="190"/>
      <c r="J88" s="9"/>
      <c r="K88" s="9"/>
      <c r="L88" s="9"/>
    </row>
    <row r="89" spans="2:12" ht="12">
      <c r="B89" s="282">
        <v>83103</v>
      </c>
      <c r="C89" s="288" t="s">
        <v>738</v>
      </c>
      <c r="D89" s="188"/>
      <c r="E89" s="188"/>
      <c r="F89" s="188"/>
      <c r="G89" s="188"/>
      <c r="H89" s="190"/>
      <c r="J89" s="9"/>
      <c r="K89" s="9"/>
      <c r="L89" s="9"/>
    </row>
    <row r="90" spans="2:12" ht="12">
      <c r="B90" s="282">
        <v>83105</v>
      </c>
      <c r="C90" s="288" t="s">
        <v>722</v>
      </c>
      <c r="D90" s="188">
        <v>351060415</v>
      </c>
      <c r="E90" s="188"/>
      <c r="F90" s="188">
        <v>322461822.4</v>
      </c>
      <c r="G90" s="188">
        <v>0</v>
      </c>
      <c r="H90" s="190">
        <v>-673522237.32</v>
      </c>
      <c r="J90" s="9"/>
      <c r="K90" s="9"/>
      <c r="L90" s="9"/>
    </row>
    <row r="91" spans="2:12" ht="12">
      <c r="B91" s="282"/>
      <c r="C91" s="300" t="s">
        <v>739</v>
      </c>
      <c r="D91" s="298"/>
      <c r="E91" s="298"/>
      <c r="F91" s="298"/>
      <c r="G91" s="298"/>
      <c r="H91" s="299"/>
      <c r="J91" s="9"/>
      <c r="K91" s="9"/>
      <c r="L91" s="9"/>
    </row>
    <row r="92" spans="2:12" ht="12">
      <c r="B92" s="282">
        <v>91101</v>
      </c>
      <c r="C92" s="288" t="s">
        <v>740</v>
      </c>
      <c r="D92" s="188"/>
      <c r="E92" s="188"/>
      <c r="F92" s="188"/>
      <c r="G92" s="188"/>
      <c r="H92" s="190"/>
      <c r="J92" s="9"/>
      <c r="K92" s="9"/>
      <c r="L92" s="9"/>
    </row>
    <row r="93" spans="2:12" ht="12">
      <c r="B93" s="282">
        <v>91102</v>
      </c>
      <c r="C93" s="288" t="s">
        <v>741</v>
      </c>
      <c r="D93" s="188"/>
      <c r="E93" s="188"/>
      <c r="F93" s="188"/>
      <c r="G93" s="188"/>
      <c r="H93" s="190"/>
      <c r="J93" s="9"/>
      <c r="K93" s="9"/>
      <c r="L93" s="9"/>
    </row>
    <row r="94" spans="2:12" ht="12">
      <c r="B94" s="282"/>
      <c r="C94" s="300" t="s">
        <v>742</v>
      </c>
      <c r="D94" s="298"/>
      <c r="E94" s="298"/>
      <c r="F94" s="298"/>
      <c r="G94" s="298"/>
      <c r="H94" s="299"/>
      <c r="J94" s="9"/>
      <c r="K94" s="9"/>
      <c r="L94" s="9"/>
    </row>
    <row r="95" spans="2:12" ht="12">
      <c r="B95" s="282">
        <v>91</v>
      </c>
      <c r="C95" s="288" t="s">
        <v>743</v>
      </c>
      <c r="D95" s="188">
        <v>448895670</v>
      </c>
      <c r="E95" s="188"/>
      <c r="F95" s="188">
        <v>73320050.74</v>
      </c>
      <c r="G95" s="188">
        <v>0</v>
      </c>
      <c r="H95" s="190">
        <v>-522215720.64</v>
      </c>
      <c r="J95" s="9"/>
      <c r="K95" s="9"/>
      <c r="L95" s="9"/>
    </row>
    <row r="96" spans="2:12" ht="12">
      <c r="B96" s="282">
        <v>9201</v>
      </c>
      <c r="C96" s="288" t="s">
        <v>744</v>
      </c>
      <c r="D96" s="188"/>
      <c r="E96" s="188"/>
      <c r="F96" s="188"/>
      <c r="G96" s="188"/>
      <c r="H96" s="190"/>
      <c r="J96" s="9"/>
      <c r="K96" s="9"/>
      <c r="L96" s="9"/>
    </row>
    <row r="97" spans="2:12" ht="12">
      <c r="B97" s="282">
        <v>93</v>
      </c>
      <c r="C97" s="288" t="s">
        <v>745</v>
      </c>
      <c r="D97" s="188"/>
      <c r="E97" s="188"/>
      <c r="F97" s="188"/>
      <c r="G97" s="188"/>
      <c r="H97" s="190"/>
      <c r="J97" s="9"/>
      <c r="K97" s="9"/>
      <c r="L97" s="9"/>
    </row>
    <row r="98" spans="2:12" ht="12">
      <c r="B98" s="282">
        <v>94</v>
      </c>
      <c r="C98" s="288" t="s">
        <v>746</v>
      </c>
      <c r="D98" s="188"/>
      <c r="E98" s="188"/>
      <c r="F98" s="188"/>
      <c r="G98" s="188"/>
      <c r="H98" s="190"/>
      <c r="J98" s="9"/>
      <c r="K98" s="9"/>
      <c r="L98" s="9"/>
    </row>
    <row r="99" spans="2:12" ht="12">
      <c r="B99" s="282">
        <v>95</v>
      </c>
      <c r="C99" s="288" t="s">
        <v>747</v>
      </c>
      <c r="D99" s="188"/>
      <c r="E99" s="188"/>
      <c r="F99" s="188"/>
      <c r="G99" s="188"/>
      <c r="H99" s="190"/>
      <c r="J99" s="9"/>
      <c r="K99" s="9"/>
      <c r="L99" s="9"/>
    </row>
    <row r="100" spans="2:12" ht="12">
      <c r="B100" s="282">
        <v>96</v>
      </c>
      <c r="C100" s="288" t="s">
        <v>748</v>
      </c>
      <c r="D100" s="188"/>
      <c r="E100" s="188"/>
      <c r="F100" s="188"/>
      <c r="G100" s="188"/>
      <c r="H100" s="190"/>
      <c r="J100" s="9"/>
      <c r="K100" s="9"/>
      <c r="L100" s="9"/>
    </row>
    <row r="101" spans="2:12" ht="12">
      <c r="B101" s="282">
        <v>9202</v>
      </c>
      <c r="C101" s="284" t="s">
        <v>749</v>
      </c>
      <c r="D101" s="188"/>
      <c r="E101" s="188"/>
      <c r="F101" s="188"/>
      <c r="G101" s="188"/>
      <c r="H101" s="190"/>
      <c r="J101" s="9"/>
      <c r="K101" s="9"/>
      <c r="L101" s="9"/>
    </row>
    <row r="102" spans="2:12" ht="12">
      <c r="B102" s="282"/>
      <c r="C102" s="301" t="s">
        <v>750</v>
      </c>
      <c r="D102" s="298"/>
      <c r="E102" s="298"/>
      <c r="F102" s="298"/>
      <c r="G102" s="298"/>
      <c r="H102" s="299"/>
      <c r="J102" s="9"/>
      <c r="K102" s="9"/>
      <c r="L102" s="9"/>
    </row>
    <row r="103" spans="2:12" ht="12">
      <c r="B103" s="283" t="s">
        <v>5</v>
      </c>
      <c r="C103" s="286" t="s">
        <v>751</v>
      </c>
      <c r="D103" s="188"/>
      <c r="E103" s="188"/>
      <c r="F103" s="188"/>
      <c r="G103" s="188"/>
      <c r="H103" s="190"/>
      <c r="J103" s="9"/>
      <c r="K103" s="9"/>
      <c r="L103" s="9"/>
    </row>
    <row r="104" spans="2:12" ht="12">
      <c r="B104" s="283" t="s">
        <v>6</v>
      </c>
      <c r="C104" s="286" t="s">
        <v>752</v>
      </c>
      <c r="D104" s="188"/>
      <c r="E104" s="188"/>
      <c r="F104" s="188"/>
      <c r="G104" s="188"/>
      <c r="H104" s="190"/>
      <c r="J104" s="9"/>
      <c r="K104" s="9"/>
      <c r="L104" s="9"/>
    </row>
    <row r="105" spans="1:256" s="15" customFormat="1" ht="12">
      <c r="A105" s="12"/>
      <c r="B105" s="14"/>
      <c r="D105" s="16">
        <f>SUM(D11:D104)</f>
        <v>7312626534</v>
      </c>
      <c r="E105" s="16">
        <f>SUM(E11:E104)</f>
        <v>0</v>
      </c>
      <c r="F105" s="16">
        <f>SUM(F11:F104)</f>
        <v>414454834.38</v>
      </c>
      <c r="G105" s="16">
        <f>SUM(G11:G104)</f>
        <v>0</v>
      </c>
      <c r="H105" s="16">
        <f>SUM(H11:H104)</f>
        <v>-7727081368.16</v>
      </c>
      <c r="I105" s="12"/>
      <c r="J105" s="13"/>
      <c r="K105" s="13"/>
      <c r="L105" s="13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  <c r="IV105" s="12"/>
    </row>
    <row r="106" ht="12">
      <c r="A106" s="12"/>
    </row>
    <row r="107" spans="1:4" ht="12">
      <c r="A107" s="12"/>
      <c r="D107" s="11" t="str">
        <f>IF(SUM(D105:H105)=0," ","ERROR EN LA SUMATORIA DE LOS SALDOS, LA SUMA DE TODAS LAS COLUMNAS DEBE SER CERO, HAY UN DESCUADRE POR: "&amp;SUM(D105:H105))</f>
        <v>ERROR EN LA SUMATORIA DE LOS SALDOS, LA SUMA DE TODAS LAS COLUMNAS DEBE SER CERO, HAY UN DESCUADRE POR: 0.220000267028809</v>
      </c>
    </row>
    <row r="108" spans="1:13" s="6" customFormat="1" ht="12">
      <c r="A108" s="12"/>
      <c r="B108" s="2"/>
      <c r="C108" s="2"/>
      <c r="D108" s="2"/>
      <c r="E108" s="11"/>
      <c r="H108" s="7"/>
      <c r="I108" s="2"/>
      <c r="J108" s="2"/>
      <c r="K108" s="2"/>
      <c r="L108" s="2"/>
      <c r="M108" s="2"/>
    </row>
    <row r="109" spans="2:13" s="6" customFormat="1" ht="12">
      <c r="B109" s="2"/>
      <c r="C109" s="2"/>
      <c r="D109" s="2"/>
      <c r="F109" s="11"/>
      <c r="H109" s="7"/>
      <c r="I109" s="2"/>
      <c r="J109" s="2"/>
      <c r="K109" s="2"/>
      <c r="L109" s="2"/>
      <c r="M109" s="2"/>
    </row>
    <row r="144" ht="12">
      <c r="C144" s="2" t="s">
        <v>721</v>
      </c>
    </row>
    <row r="145" spans="2:3" ht="12">
      <c r="B145" s="2">
        <v>83101</v>
      </c>
      <c r="C145" s="2" t="s">
        <v>736</v>
      </c>
    </row>
    <row r="146" spans="2:3" ht="12">
      <c r="B146" s="2">
        <v>83102</v>
      </c>
      <c r="C146" s="2" t="s">
        <v>737</v>
      </c>
    </row>
    <row r="147" spans="2:3" ht="12">
      <c r="B147" s="2">
        <v>83103</v>
      </c>
      <c r="C147" s="2" t="s">
        <v>738</v>
      </c>
    </row>
    <row r="148" spans="2:3" ht="12">
      <c r="B148" s="2">
        <v>83104</v>
      </c>
      <c r="C148" s="2" t="s">
        <v>722</v>
      </c>
    </row>
    <row r="149" ht="12">
      <c r="C149" s="2" t="s">
        <v>739</v>
      </c>
    </row>
    <row r="150" spans="2:3" ht="12">
      <c r="B150" s="2">
        <v>91101</v>
      </c>
      <c r="C150" s="2" t="s">
        <v>740</v>
      </c>
    </row>
    <row r="151" spans="2:3" ht="12">
      <c r="B151" s="2">
        <v>91102</v>
      </c>
      <c r="C151" s="2" t="s">
        <v>741</v>
      </c>
    </row>
    <row r="152" ht="12">
      <c r="C152" s="2" t="s">
        <v>742</v>
      </c>
    </row>
    <row r="153" spans="2:3" ht="12">
      <c r="B153" s="2">
        <v>91</v>
      </c>
      <c r="C153" s="2" t="s">
        <v>743</v>
      </c>
    </row>
    <row r="154" spans="2:3" ht="12">
      <c r="B154" s="2">
        <v>9201</v>
      </c>
      <c r="C154" s="2" t="s">
        <v>744</v>
      </c>
    </row>
    <row r="155" spans="2:3" ht="12">
      <c r="B155" s="2">
        <v>93</v>
      </c>
      <c r="C155" s="2" t="s">
        <v>745</v>
      </c>
    </row>
    <row r="156" spans="2:3" ht="12">
      <c r="B156" s="2">
        <v>94</v>
      </c>
      <c r="C156" s="2" t="s">
        <v>746</v>
      </c>
    </row>
    <row r="157" spans="2:3" ht="12">
      <c r="B157" s="2">
        <v>95</v>
      </c>
      <c r="C157" s="2" t="s">
        <v>747</v>
      </c>
    </row>
    <row r="158" spans="2:3" ht="12">
      <c r="B158" s="2">
        <v>96</v>
      </c>
      <c r="C158" s="2" t="s">
        <v>748</v>
      </c>
    </row>
    <row r="159" spans="2:3" ht="12">
      <c r="B159" s="2">
        <v>9202</v>
      </c>
      <c r="C159" s="2" t="s">
        <v>749</v>
      </c>
    </row>
    <row r="160" ht="12">
      <c r="C160" s="2" t="s">
        <v>750</v>
      </c>
    </row>
    <row r="161" spans="2:3" ht="12">
      <c r="B161" s="2">
        <v>1</v>
      </c>
      <c r="C161" s="2" t="s">
        <v>751</v>
      </c>
    </row>
    <row r="162" spans="2:3" ht="12">
      <c r="B162" s="2">
        <v>2</v>
      </c>
      <c r="C162" s="2" t="s">
        <v>752</v>
      </c>
    </row>
  </sheetData>
  <sheetProtection selectLockedCells="1"/>
  <mergeCells count="7">
    <mergeCell ref="B9:C9"/>
    <mergeCell ref="D9:H9"/>
    <mergeCell ref="C2:H2"/>
    <mergeCell ref="C3:H3"/>
    <mergeCell ref="C4:H4"/>
    <mergeCell ref="C7:H7"/>
    <mergeCell ref="C5:H5"/>
  </mergeCells>
  <printOptions/>
  <pageMargins left="0.708661417322835" right="0.708661417322835" top="0.748031496062992" bottom="0.748031496062992" header="0.31496062992126" footer="0.31496062992126"/>
  <pageSetup blackAndWhite="1" draft="1" fitToHeight="1" fitToWidth="1" horizontalDpi="600" verticalDpi="600" orientation="portrait" scale="51" r:id="rId1"/>
  <headerFooter>
    <oddFooter>&amp;LBorrador&amp;C&amp;A&amp;RPágina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9"/>
  <sheetViews>
    <sheetView showGridLines="0" view="pageBreakPreview" zoomScaleNormal="90" zoomScaleSheetLayoutView="100" zoomScalePageLayoutView="0" workbookViewId="0" topLeftCell="A40">
      <selection activeCell="B2" sqref="B2:J2"/>
    </sheetView>
  </sheetViews>
  <sheetFormatPr defaultColWidth="11.421875" defaultRowHeight="15"/>
  <cols>
    <col min="1" max="1" width="1.1484375" style="21" customWidth="1"/>
    <col min="2" max="3" width="3.7109375" style="3" customWidth="1"/>
    <col min="4" max="4" width="46.421875" style="3" customWidth="1"/>
    <col min="5" max="10" width="15.7109375" style="3" customWidth="1"/>
    <col min="11" max="11" width="1.421875" style="21" customWidth="1"/>
    <col min="12" max="16384" width="11.421875" style="3" customWidth="1"/>
  </cols>
  <sheetData>
    <row r="1" s="21" customFormat="1" ht="12"/>
    <row r="2" spans="2:10" ht="12">
      <c r="B2" s="679"/>
      <c r="C2" s="679"/>
      <c r="D2" s="679"/>
      <c r="E2" s="679"/>
      <c r="F2" s="679"/>
      <c r="G2" s="679"/>
      <c r="H2" s="679"/>
      <c r="I2" s="679"/>
      <c r="J2" s="679"/>
    </row>
    <row r="3" spans="2:10" ht="12">
      <c r="B3" s="693" t="s">
        <v>213</v>
      </c>
      <c r="C3" s="693"/>
      <c r="D3" s="693"/>
      <c r="E3" s="693"/>
      <c r="F3" s="693"/>
      <c r="G3" s="693"/>
      <c r="H3" s="693"/>
      <c r="I3" s="693"/>
      <c r="J3" s="693"/>
    </row>
    <row r="4" spans="2:10" ht="12">
      <c r="B4" s="693" t="str">
        <f>"Del 1 de enero al "&amp;TEXT(INDEX(Periodos,ENTE!D18,1),"dd")&amp;" de "&amp;TEXT(INDEX(Periodos,ENTE!D18,1),"mmmm")&amp;" de "&amp;TEXT(INDEX(Periodos,ENTE!D18,1),"aaaa")&amp;""</f>
        <v>Del 1 de enero al 31 de diciembre de 2018</v>
      </c>
      <c r="C4" s="693"/>
      <c r="D4" s="693"/>
      <c r="E4" s="693"/>
      <c r="F4" s="693"/>
      <c r="G4" s="693"/>
      <c r="H4" s="693"/>
      <c r="I4" s="693"/>
      <c r="J4" s="693"/>
    </row>
    <row r="5" spans="2:10" ht="12">
      <c r="B5" s="693" t="s">
        <v>91</v>
      </c>
      <c r="C5" s="693"/>
      <c r="D5" s="693"/>
      <c r="E5" s="693"/>
      <c r="F5" s="693"/>
      <c r="G5" s="693"/>
      <c r="H5" s="693"/>
      <c r="I5" s="693"/>
      <c r="J5" s="693"/>
    </row>
    <row r="6" spans="2:10" ht="12">
      <c r="B6" s="693"/>
      <c r="C6" s="693"/>
      <c r="D6" s="693"/>
      <c r="E6" s="693"/>
      <c r="F6" s="693"/>
      <c r="G6" s="693"/>
      <c r="H6" s="693"/>
      <c r="I6" s="693"/>
      <c r="J6" s="693"/>
    </row>
    <row r="7" spans="2:10" ht="16.5" customHeight="1">
      <c r="B7" s="694" t="s">
        <v>4</v>
      </c>
      <c r="C7" s="694"/>
      <c r="D7" s="681" t="str">
        <f>ENTE!D8</f>
        <v>UNIDAD DE SERVICIOS PARA LA EDUCACION BASICA EN EL ESTADO DE QUERETARO</v>
      </c>
      <c r="E7" s="681"/>
      <c r="F7" s="681"/>
      <c r="G7" s="681"/>
      <c r="H7" s="681"/>
      <c r="I7" s="681"/>
      <c r="J7" s="681"/>
    </row>
    <row r="8" spans="1:10" s="21" customFormat="1" ht="12">
      <c r="A8" s="96"/>
      <c r="B8" s="96"/>
      <c r="C8" s="96"/>
      <c r="D8" s="96"/>
      <c r="F8" s="97"/>
      <c r="G8" s="97"/>
      <c r="H8" s="97"/>
      <c r="I8" s="97"/>
      <c r="J8" s="97"/>
    </row>
    <row r="9" spans="1:10" ht="12" customHeight="1">
      <c r="A9" s="98"/>
      <c r="B9" s="691" t="s">
        <v>214</v>
      </c>
      <c r="C9" s="691"/>
      <c r="D9" s="691"/>
      <c r="E9" s="691" t="s">
        <v>215</v>
      </c>
      <c r="F9" s="691"/>
      <c r="G9" s="691"/>
      <c r="H9" s="691"/>
      <c r="I9" s="691"/>
      <c r="J9" s="690" t="s">
        <v>216</v>
      </c>
    </row>
    <row r="10" spans="1:10" ht="24">
      <c r="A10" s="96"/>
      <c r="B10" s="691"/>
      <c r="C10" s="691"/>
      <c r="D10" s="691"/>
      <c r="E10" s="330" t="s">
        <v>217</v>
      </c>
      <c r="F10" s="196" t="s">
        <v>218</v>
      </c>
      <c r="G10" s="330" t="s">
        <v>219</v>
      </c>
      <c r="H10" s="330" t="s">
        <v>220</v>
      </c>
      <c r="I10" s="330" t="s">
        <v>221</v>
      </c>
      <c r="J10" s="690"/>
    </row>
    <row r="11" spans="1:10" ht="12" customHeight="1">
      <c r="A11" s="96"/>
      <c r="B11" s="691"/>
      <c r="C11" s="691"/>
      <c r="D11" s="691"/>
      <c r="E11" s="330" t="s">
        <v>222</v>
      </c>
      <c r="F11" s="330" t="s">
        <v>223</v>
      </c>
      <c r="G11" s="330" t="s">
        <v>224</v>
      </c>
      <c r="H11" s="330" t="s">
        <v>225</v>
      </c>
      <c r="I11" s="330" t="s">
        <v>226</v>
      </c>
      <c r="J11" s="330" t="s">
        <v>227</v>
      </c>
    </row>
    <row r="12" spans="1:10" ht="12" customHeight="1">
      <c r="A12" s="99"/>
      <c r="B12" s="100"/>
      <c r="C12" s="101"/>
      <c r="D12" s="102"/>
      <c r="E12" s="103"/>
      <c r="F12" s="104"/>
      <c r="G12" s="104"/>
      <c r="H12" s="104"/>
      <c r="I12" s="104"/>
      <c r="J12" s="104"/>
    </row>
    <row r="13" spans="1:10" ht="12" customHeight="1">
      <c r="A13" s="99"/>
      <c r="B13" s="692" t="s">
        <v>97</v>
      </c>
      <c r="C13" s="687"/>
      <c r="D13" s="688"/>
      <c r="E13" s="105">
        <f>SUM(SCRI!D13:D21)</f>
        <v>0</v>
      </c>
      <c r="F13" s="105">
        <f>SUM(SCRI!F13:F21)</f>
        <v>0</v>
      </c>
      <c r="G13" s="105">
        <f aca="true" t="shared" si="0" ref="G13:G18">+E13+F13</f>
        <v>0</v>
      </c>
      <c r="H13" s="105">
        <f>-SUM(SCRI!G13:G21,SCRI!H13:H21)</f>
        <v>0</v>
      </c>
      <c r="I13" s="105">
        <f>-SUM(SCRI!H13:H21)</f>
        <v>0</v>
      </c>
      <c r="J13" s="105">
        <f>+I13-E13</f>
        <v>0</v>
      </c>
    </row>
    <row r="14" spans="1:10" ht="12" customHeight="1">
      <c r="A14" s="99"/>
      <c r="B14" s="692" t="s">
        <v>211</v>
      </c>
      <c r="C14" s="687"/>
      <c r="D14" s="688"/>
      <c r="E14" s="105">
        <f>SUM(SCRI!D23:D27)</f>
        <v>0</v>
      </c>
      <c r="F14" s="105">
        <f>SUM(SCRI!F23:F27)</f>
        <v>0</v>
      </c>
      <c r="G14" s="105">
        <f t="shared" si="0"/>
        <v>0</v>
      </c>
      <c r="H14" s="105">
        <f>-SUM(SCRI!G23:G27,SCRI!H23:H27)</f>
        <v>0</v>
      </c>
      <c r="I14" s="105">
        <f>-SUM(SCRI!H23:H27)</f>
        <v>0</v>
      </c>
      <c r="J14" s="105">
        <f aca="true" t="shared" si="1" ref="J14:J26">+I14-E14</f>
        <v>0</v>
      </c>
    </row>
    <row r="15" spans="1:10" ht="12" customHeight="1">
      <c r="A15" s="99"/>
      <c r="B15" s="692" t="s">
        <v>101</v>
      </c>
      <c r="C15" s="687"/>
      <c r="D15" s="688"/>
      <c r="E15" s="105">
        <f>SUM(SCRI!D29:D30)</f>
        <v>0</v>
      </c>
      <c r="F15" s="105">
        <f>SUM(SCRI!F29:F30)</f>
        <v>0</v>
      </c>
      <c r="G15" s="105">
        <f t="shared" si="0"/>
        <v>0</v>
      </c>
      <c r="H15" s="105">
        <f>-SUM(SCRI!G29:G30,SCRI!H29:H30)</f>
        <v>0</v>
      </c>
      <c r="I15" s="105">
        <f>-SUM(SCRI!H29:H30)</f>
        <v>0</v>
      </c>
      <c r="J15" s="105">
        <f t="shared" si="1"/>
        <v>0</v>
      </c>
    </row>
    <row r="16" spans="1:10" ht="12" customHeight="1">
      <c r="A16" s="99"/>
      <c r="B16" s="692" t="s">
        <v>103</v>
      </c>
      <c r="C16" s="687"/>
      <c r="D16" s="688"/>
      <c r="E16" s="105">
        <f>SUM(SCRI!D32:D37)</f>
        <v>0</v>
      </c>
      <c r="F16" s="105">
        <f>SUM(SCRI!F32:F37)</f>
        <v>0</v>
      </c>
      <c r="G16" s="105">
        <f t="shared" si="0"/>
        <v>0</v>
      </c>
      <c r="H16" s="105">
        <f>-SUM(SCRI!G32:G37,SCRI!H32:H37)</f>
        <v>0</v>
      </c>
      <c r="I16" s="105">
        <f>-SUM(SCRI!H32:H37)</f>
        <v>0</v>
      </c>
      <c r="J16" s="105">
        <f t="shared" si="1"/>
        <v>0</v>
      </c>
    </row>
    <row r="17" spans="1:10" ht="12" customHeight="1">
      <c r="A17" s="99"/>
      <c r="B17" s="692" t="s">
        <v>228</v>
      </c>
      <c r="C17" s="687"/>
      <c r="D17" s="688"/>
      <c r="E17" s="105">
        <f>+E18+E19</f>
        <v>1348667</v>
      </c>
      <c r="F17" s="105">
        <f>+F18+F19</f>
        <v>125406.8</v>
      </c>
      <c r="G17" s="105">
        <f t="shared" si="0"/>
        <v>1474073.8</v>
      </c>
      <c r="H17" s="105">
        <f>+H18+H19</f>
        <v>1474073.8</v>
      </c>
      <c r="I17" s="105">
        <f>+I18+I19</f>
        <v>1474073.8</v>
      </c>
      <c r="J17" s="105">
        <f t="shared" si="1"/>
        <v>125406.80000000005</v>
      </c>
    </row>
    <row r="18" spans="1:10" ht="12" customHeight="1">
      <c r="A18" s="99"/>
      <c r="B18" s="106"/>
      <c r="C18" s="687" t="s">
        <v>229</v>
      </c>
      <c r="D18" s="688"/>
      <c r="E18" s="105">
        <f>+SCRI!D39+SCRI!D41</f>
        <v>1348667</v>
      </c>
      <c r="F18" s="105">
        <f>+SCRI!F39+SCRI!F41</f>
        <v>125406.8</v>
      </c>
      <c r="G18" s="105">
        <f t="shared" si="0"/>
        <v>1474073.8</v>
      </c>
      <c r="H18" s="105">
        <f>-(SCRI!G39+SCRI!G41+SCRI!H39+SCRI!H41)</f>
        <v>1474073.8</v>
      </c>
      <c r="I18" s="105">
        <f>-(SCRI!H39+SCRI!H41)</f>
        <v>1474073.8</v>
      </c>
      <c r="J18" s="105">
        <f t="shared" si="1"/>
        <v>125406.80000000005</v>
      </c>
    </row>
    <row r="19" spans="1:10" ht="12" customHeight="1">
      <c r="A19" s="99"/>
      <c r="B19" s="106"/>
      <c r="C19" s="687" t="s">
        <v>230</v>
      </c>
      <c r="D19" s="688"/>
      <c r="E19" s="105">
        <f>+SCRI!D40</f>
        <v>0</v>
      </c>
      <c r="F19" s="105">
        <f>+SCRI!F40</f>
        <v>0</v>
      </c>
      <c r="G19" s="105">
        <f>+E19+F19</f>
        <v>0</v>
      </c>
      <c r="H19" s="105">
        <f>-(SCRI!G40+SCRI!H40)</f>
        <v>0</v>
      </c>
      <c r="I19" s="105">
        <f>-SCRI!H40</f>
        <v>0</v>
      </c>
      <c r="J19" s="105">
        <f t="shared" si="1"/>
        <v>0</v>
      </c>
    </row>
    <row r="20" spans="1:10" ht="12" customHeight="1">
      <c r="A20" s="99"/>
      <c r="B20" s="692" t="s">
        <v>231</v>
      </c>
      <c r="C20" s="687"/>
      <c r="D20" s="688"/>
      <c r="E20" s="105">
        <f>+E21+E22</f>
        <v>0</v>
      </c>
      <c r="F20" s="105">
        <f>+F21+F22</f>
        <v>0</v>
      </c>
      <c r="G20" s="105">
        <f>+E20+F20</f>
        <v>0</v>
      </c>
      <c r="H20" s="105">
        <f>+H21+H22</f>
        <v>0</v>
      </c>
      <c r="I20" s="105">
        <f>+I21+I22</f>
        <v>0</v>
      </c>
      <c r="J20" s="105">
        <f t="shared" si="1"/>
        <v>0</v>
      </c>
    </row>
    <row r="21" spans="1:10" ht="12" customHeight="1">
      <c r="A21" s="99"/>
      <c r="B21" s="106"/>
      <c r="C21" s="687" t="s">
        <v>229</v>
      </c>
      <c r="D21" s="688"/>
      <c r="E21" s="105">
        <f>+SCRI!D43+SCRI!D45</f>
        <v>0</v>
      </c>
      <c r="F21" s="105">
        <f>+SCRI!F43+SCRI!F45</f>
        <v>0</v>
      </c>
      <c r="G21" s="105">
        <f>+E21+F21</f>
        <v>0</v>
      </c>
      <c r="H21" s="105">
        <f>-(SCRI!G43+SCRI!G45+SCRI!H43+SCRI!H45)</f>
        <v>0</v>
      </c>
      <c r="I21" s="105">
        <f>-(SCRI!H43+SCRI!H45)</f>
        <v>0</v>
      </c>
      <c r="J21" s="105">
        <f t="shared" si="1"/>
        <v>0</v>
      </c>
    </row>
    <row r="22" spans="1:10" ht="12" customHeight="1">
      <c r="A22" s="99"/>
      <c r="B22" s="106"/>
      <c r="C22" s="687" t="s">
        <v>230</v>
      </c>
      <c r="D22" s="688"/>
      <c r="E22" s="105">
        <f>+SCRI!D44</f>
        <v>0</v>
      </c>
      <c r="F22" s="105">
        <f>+SCRI!F44</f>
        <v>0</v>
      </c>
      <c r="G22" s="105">
        <f>+E22-F22</f>
        <v>0</v>
      </c>
      <c r="H22" s="105">
        <f>-(SCRI!G44+SCRI!H44)</f>
        <v>0</v>
      </c>
      <c r="I22" s="105">
        <f>-SCRI!H44</f>
        <v>0</v>
      </c>
      <c r="J22" s="105">
        <f t="shared" si="1"/>
        <v>0</v>
      </c>
    </row>
    <row r="23" spans="1:10" ht="12" customHeight="1">
      <c r="A23" s="99"/>
      <c r="B23" s="692" t="s">
        <v>232</v>
      </c>
      <c r="C23" s="687"/>
      <c r="D23" s="688"/>
      <c r="E23" s="105">
        <f>SUM(SCRI!D47:D49)</f>
        <v>651333</v>
      </c>
      <c r="F23" s="105">
        <f>SUM(SCRI!F47:F49)</f>
        <v>129140.53</v>
      </c>
      <c r="G23" s="105">
        <f>+E23+F23</f>
        <v>780473.53</v>
      </c>
      <c r="H23" s="105">
        <f>-SUM(SCRI!G47:G49,SCRI!H47:H49)</f>
        <v>780473.53</v>
      </c>
      <c r="I23" s="105">
        <f>-SUM(SCRI!H47:H49)</f>
        <v>780473.53</v>
      </c>
      <c r="J23" s="105">
        <f t="shared" si="1"/>
        <v>129140.53000000003</v>
      </c>
    </row>
    <row r="24" spans="1:10" ht="12" customHeight="1">
      <c r="A24" s="99"/>
      <c r="B24" s="692" t="s">
        <v>115</v>
      </c>
      <c r="C24" s="687"/>
      <c r="D24" s="688"/>
      <c r="E24" s="105">
        <f>SUM(SCRI!D51:D61,SCRI!D63:D67,SCRI!D70,SCRI!D72:D73,SCRI!D78:D85,SCRI!D87:D90)</f>
        <v>6861730864</v>
      </c>
      <c r="F24" s="105">
        <f>SUM(SCRI!F51:F61,SCRI!F63:F67,SCRI!F70,SCRI!F72:F73,SCRI!F78:F85,SCRI!F87:F90)</f>
        <v>340880236.31</v>
      </c>
      <c r="G24" s="105">
        <f>+E24+F24</f>
        <v>7202611100.31</v>
      </c>
      <c r="H24" s="105">
        <f>-SUM(SCRI!G51:G61,SCRI!G63:G67,SCRI!G70,SCRI!G72:G73,SCRI!G78:G85,SCRI!G87:G90,SCRI!H51:H61,SCRI!H63:H67,SCRI!H70,SCRI!H72:H73,SCRI!H78:H85,SCRI!H87:H90)</f>
        <v>7202611100.19</v>
      </c>
      <c r="I24" s="105">
        <f>-SUM(SCRI!H51:H61,SCRI!H63:H67,SCRI!H70,SCRI!H72:H73,SCRI!H78:H85,SCRI!H87:H90)</f>
        <v>7202611100.19</v>
      </c>
      <c r="J24" s="105">
        <f t="shared" si="1"/>
        <v>340880236.1899996</v>
      </c>
    </row>
    <row r="25" spans="1:10" ht="12" customHeight="1">
      <c r="A25" s="107"/>
      <c r="B25" s="692" t="s">
        <v>233</v>
      </c>
      <c r="C25" s="687"/>
      <c r="D25" s="688"/>
      <c r="E25" s="105">
        <f>SUM(SCRI!D68,SCRI!D92:D93,SCRI!D95:D101)</f>
        <v>448895670</v>
      </c>
      <c r="F25" s="105">
        <f>SUM(SCRI!F68,SCRI!F92:F93,SCRI!F95:F101)</f>
        <v>73320050.74</v>
      </c>
      <c r="G25" s="105">
        <f>+E25+F25</f>
        <v>522215720.74</v>
      </c>
      <c r="H25" s="105">
        <f>-SUM(SCRI!G68,SCRI!G92:G93,SCRI!G95:G101,SCRI!H68,SCRI!H92:H93,SCRI!H95:H101)</f>
        <v>522215720.64</v>
      </c>
      <c r="I25" s="105">
        <f>-SUM(SCRI!H68,SCRI!H92:H93,SCRI!H95:H101)</f>
        <v>522215720.64</v>
      </c>
      <c r="J25" s="105">
        <f t="shared" si="1"/>
        <v>73320050.63999999</v>
      </c>
    </row>
    <row r="26" spans="1:10" ht="12" customHeight="1">
      <c r="A26" s="99"/>
      <c r="B26" s="692" t="s">
        <v>234</v>
      </c>
      <c r="C26" s="687"/>
      <c r="D26" s="688"/>
      <c r="E26" s="105">
        <f>SUM(SCRI!D103:D104)</f>
        <v>0</v>
      </c>
      <c r="F26" s="105">
        <f>SUM(SCRI!F103:F104)</f>
        <v>0</v>
      </c>
      <c r="G26" s="105">
        <f>+E26+F26</f>
        <v>0</v>
      </c>
      <c r="H26" s="105">
        <f>-SUM(SCRI!G103:G104,SCRI!H103:H104)</f>
        <v>0</v>
      </c>
      <c r="I26" s="105">
        <f>-SUM(SCRI!H103:H104)</f>
        <v>0</v>
      </c>
      <c r="J26" s="105">
        <f t="shared" si="1"/>
        <v>0</v>
      </c>
    </row>
    <row r="27" spans="1:10" ht="12" customHeight="1">
      <c r="A27" s="99"/>
      <c r="B27" s="108"/>
      <c r="C27" s="109"/>
      <c r="D27" s="110"/>
      <c r="E27" s="111"/>
      <c r="F27" s="112"/>
      <c r="G27" s="112"/>
      <c r="H27" s="112"/>
      <c r="I27" s="112"/>
      <c r="J27" s="112"/>
    </row>
    <row r="28" spans="1:10" ht="12" customHeight="1">
      <c r="A28" s="96"/>
      <c r="B28" s="113"/>
      <c r="C28" s="114"/>
      <c r="D28" s="115" t="s">
        <v>235</v>
      </c>
      <c r="E28" s="116">
        <f aca="true" t="shared" si="2" ref="E28:J28">SUM(E13:E26)-E18-E19-E21-E22</f>
        <v>7312626534</v>
      </c>
      <c r="F28" s="116">
        <f t="shared" si="2"/>
        <v>414454834.38</v>
      </c>
      <c r="G28" s="116">
        <f t="shared" si="2"/>
        <v>7727081368.38</v>
      </c>
      <c r="H28" s="116">
        <f t="shared" si="2"/>
        <v>7727081368.16</v>
      </c>
      <c r="I28" s="116">
        <f t="shared" si="2"/>
        <v>7727081368.16</v>
      </c>
      <c r="J28" s="682">
        <f t="shared" si="2"/>
        <v>414454834.15999955</v>
      </c>
    </row>
    <row r="29" spans="1:10" ht="12" customHeight="1">
      <c r="A29" s="99"/>
      <c r="B29" s="117"/>
      <c r="C29" s="117"/>
      <c r="D29" s="117"/>
      <c r="E29" s="117"/>
      <c r="F29" s="117"/>
      <c r="G29" s="117"/>
      <c r="H29" s="684" t="s">
        <v>236</v>
      </c>
      <c r="I29" s="685"/>
      <c r="J29" s="683"/>
    </row>
    <row r="30" spans="1:10" ht="12" customHeight="1">
      <c r="A30" s="96"/>
      <c r="B30" s="96"/>
      <c r="C30" s="96"/>
      <c r="D30" s="96"/>
      <c r="E30" s="97"/>
      <c r="F30" s="97"/>
      <c r="G30" s="97"/>
      <c r="H30" s="97"/>
      <c r="I30" s="97"/>
      <c r="J30" s="97"/>
    </row>
    <row r="31" spans="1:10" ht="12" customHeight="1">
      <c r="A31" s="96"/>
      <c r="B31" s="690" t="s">
        <v>237</v>
      </c>
      <c r="C31" s="690"/>
      <c r="D31" s="690"/>
      <c r="E31" s="691" t="s">
        <v>215</v>
      </c>
      <c r="F31" s="691"/>
      <c r="G31" s="691"/>
      <c r="H31" s="691"/>
      <c r="I31" s="691"/>
      <c r="J31" s="690" t="s">
        <v>216</v>
      </c>
    </row>
    <row r="32" spans="1:10" ht="24">
      <c r="A32" s="96"/>
      <c r="B32" s="690"/>
      <c r="C32" s="690"/>
      <c r="D32" s="690"/>
      <c r="E32" s="330" t="s">
        <v>217</v>
      </c>
      <c r="F32" s="196" t="s">
        <v>218</v>
      </c>
      <c r="G32" s="330" t="s">
        <v>219</v>
      </c>
      <c r="H32" s="330" t="s">
        <v>220</v>
      </c>
      <c r="I32" s="330" t="s">
        <v>221</v>
      </c>
      <c r="J32" s="690"/>
    </row>
    <row r="33" spans="1:10" ht="12" customHeight="1">
      <c r="A33" s="96"/>
      <c r="B33" s="690"/>
      <c r="C33" s="690"/>
      <c r="D33" s="690"/>
      <c r="E33" s="330" t="s">
        <v>222</v>
      </c>
      <c r="F33" s="330" t="s">
        <v>223</v>
      </c>
      <c r="G33" s="330" t="s">
        <v>224</v>
      </c>
      <c r="H33" s="330" t="s">
        <v>225</v>
      </c>
      <c r="I33" s="330" t="s">
        <v>226</v>
      </c>
      <c r="J33" s="330" t="s">
        <v>227</v>
      </c>
    </row>
    <row r="34" spans="1:10" ht="12" customHeight="1">
      <c r="A34" s="99"/>
      <c r="B34" s="100"/>
      <c r="C34" s="101"/>
      <c r="D34" s="102"/>
      <c r="E34" s="104"/>
      <c r="F34" s="104"/>
      <c r="G34" s="104"/>
      <c r="H34" s="104"/>
      <c r="I34" s="104"/>
      <c r="J34" s="104"/>
    </row>
    <row r="35" spans="1:10" ht="12" customHeight="1">
      <c r="A35" s="99"/>
      <c r="B35" s="118" t="s">
        <v>238</v>
      </c>
      <c r="C35" s="119"/>
      <c r="D35" s="30"/>
      <c r="E35" s="116">
        <f aca="true" t="shared" si="3" ref="E35:J35">+E36+E37+E38+E39+E42+E45+E46</f>
        <v>6863079531</v>
      </c>
      <c r="F35" s="116">
        <f t="shared" si="3"/>
        <v>341005643.11</v>
      </c>
      <c r="G35" s="116">
        <f t="shared" si="3"/>
        <v>7204085174.110001</v>
      </c>
      <c r="H35" s="116">
        <f t="shared" si="3"/>
        <v>7204085173.99</v>
      </c>
      <c r="I35" s="116">
        <f t="shared" si="3"/>
        <v>7204085173.99</v>
      </c>
      <c r="J35" s="116">
        <f t="shared" si="3"/>
        <v>341005642.9899996</v>
      </c>
    </row>
    <row r="36" spans="1:10" ht="12" customHeight="1">
      <c r="A36" s="99"/>
      <c r="B36" s="106"/>
      <c r="C36" s="687" t="s">
        <v>97</v>
      </c>
      <c r="D36" s="688"/>
      <c r="E36" s="357">
        <f>E13</f>
        <v>0</v>
      </c>
      <c r="F36" s="357">
        <f>F13</f>
        <v>0</v>
      </c>
      <c r="G36" s="357">
        <f aca="true" t="shared" si="4" ref="G36:G50">+E36+F36</f>
        <v>0</v>
      </c>
      <c r="H36" s="357">
        <f>H13</f>
        <v>0</v>
      </c>
      <c r="I36" s="357">
        <f>I13</f>
        <v>0</v>
      </c>
      <c r="J36" s="357">
        <f>+I36-E36</f>
        <v>0</v>
      </c>
    </row>
    <row r="37" spans="1:10" ht="12" customHeight="1">
      <c r="A37" s="99"/>
      <c r="B37" s="106"/>
      <c r="C37" s="687" t="s">
        <v>101</v>
      </c>
      <c r="D37" s="688"/>
      <c r="E37" s="357">
        <f>E15</f>
        <v>0</v>
      </c>
      <c r="F37" s="357">
        <f>F15</f>
        <v>0</v>
      </c>
      <c r="G37" s="357">
        <f t="shared" si="4"/>
        <v>0</v>
      </c>
      <c r="H37" s="357">
        <f>H15</f>
        <v>0</v>
      </c>
      <c r="I37" s="357">
        <f>I15</f>
        <v>0</v>
      </c>
      <c r="J37" s="357">
        <f aca="true" t="shared" si="5" ref="J37:J54">+I37-E37</f>
        <v>0</v>
      </c>
    </row>
    <row r="38" spans="1:10" ht="12" customHeight="1">
      <c r="A38" s="99"/>
      <c r="B38" s="106"/>
      <c r="C38" s="687" t="s">
        <v>103</v>
      </c>
      <c r="D38" s="688"/>
      <c r="E38" s="357">
        <f>E16</f>
        <v>0</v>
      </c>
      <c r="F38" s="357">
        <f>F16</f>
        <v>0</v>
      </c>
      <c r="G38" s="357">
        <f t="shared" si="4"/>
        <v>0</v>
      </c>
      <c r="H38" s="357">
        <f>H16</f>
        <v>0</v>
      </c>
      <c r="I38" s="357">
        <f>I16</f>
        <v>0</v>
      </c>
      <c r="J38" s="357">
        <f t="shared" si="5"/>
        <v>0</v>
      </c>
    </row>
    <row r="39" spans="1:10" ht="12" customHeight="1">
      <c r="A39" s="99"/>
      <c r="B39" s="106"/>
      <c r="C39" s="687" t="s">
        <v>228</v>
      </c>
      <c r="D39" s="688"/>
      <c r="E39" s="357">
        <f>+E40+E41</f>
        <v>1348667</v>
      </c>
      <c r="F39" s="357">
        <f>+F40+F41</f>
        <v>125406.8</v>
      </c>
      <c r="G39" s="357">
        <f t="shared" si="4"/>
        <v>1474073.8</v>
      </c>
      <c r="H39" s="357">
        <f>+H40+H41</f>
        <v>1474073.8</v>
      </c>
      <c r="I39" s="357">
        <f>+I40+I41</f>
        <v>1474073.8</v>
      </c>
      <c r="J39" s="357">
        <f t="shared" si="5"/>
        <v>125406.80000000005</v>
      </c>
    </row>
    <row r="40" spans="1:10" ht="12" customHeight="1">
      <c r="A40" s="99"/>
      <c r="B40" s="106"/>
      <c r="C40" s="20"/>
      <c r="D40" s="120" t="s">
        <v>229</v>
      </c>
      <c r="E40" s="357">
        <f>E18</f>
        <v>1348667</v>
      </c>
      <c r="F40" s="357">
        <f>F18</f>
        <v>125406.8</v>
      </c>
      <c r="G40" s="357">
        <f t="shared" si="4"/>
        <v>1474073.8</v>
      </c>
      <c r="H40" s="357">
        <f>H18</f>
        <v>1474073.8</v>
      </c>
      <c r="I40" s="357">
        <f>I18</f>
        <v>1474073.8</v>
      </c>
      <c r="J40" s="357">
        <f t="shared" si="5"/>
        <v>125406.80000000005</v>
      </c>
    </row>
    <row r="41" spans="1:10" ht="12" customHeight="1">
      <c r="A41" s="99"/>
      <c r="B41" s="106"/>
      <c r="C41" s="20"/>
      <c r="D41" s="120" t="s">
        <v>230</v>
      </c>
      <c r="E41" s="357">
        <f>E19</f>
        <v>0</v>
      </c>
      <c r="F41" s="357">
        <f>F19</f>
        <v>0</v>
      </c>
      <c r="G41" s="357">
        <f t="shared" si="4"/>
        <v>0</v>
      </c>
      <c r="H41" s="357">
        <f>H19</f>
        <v>0</v>
      </c>
      <c r="I41" s="357">
        <f>I19</f>
        <v>0</v>
      </c>
      <c r="J41" s="357">
        <f t="shared" si="5"/>
        <v>0</v>
      </c>
    </row>
    <row r="42" spans="1:10" ht="12" customHeight="1">
      <c r="A42" s="99"/>
      <c r="B42" s="106"/>
      <c r="C42" s="687" t="s">
        <v>231</v>
      </c>
      <c r="D42" s="688"/>
      <c r="E42" s="357">
        <f>+E43+E44</f>
        <v>0</v>
      </c>
      <c r="F42" s="357">
        <f>+F43+F44</f>
        <v>0</v>
      </c>
      <c r="G42" s="357">
        <f t="shared" si="4"/>
        <v>0</v>
      </c>
      <c r="H42" s="357">
        <f>+H43+H44</f>
        <v>0</v>
      </c>
      <c r="I42" s="357">
        <f>+I43+I44</f>
        <v>0</v>
      </c>
      <c r="J42" s="357">
        <f t="shared" si="5"/>
        <v>0</v>
      </c>
    </row>
    <row r="43" spans="1:10" ht="12" customHeight="1">
      <c r="A43" s="99"/>
      <c r="B43" s="106"/>
      <c r="C43" s="20"/>
      <c r="D43" s="120" t="s">
        <v>229</v>
      </c>
      <c r="E43" s="357">
        <f>E21</f>
        <v>0</v>
      </c>
      <c r="F43" s="357">
        <f>F21</f>
        <v>0</v>
      </c>
      <c r="G43" s="357">
        <f t="shared" si="4"/>
        <v>0</v>
      </c>
      <c r="H43" s="357">
        <f>H21</f>
        <v>0</v>
      </c>
      <c r="I43" s="357">
        <f>I21</f>
        <v>0</v>
      </c>
      <c r="J43" s="357">
        <f t="shared" si="5"/>
        <v>0</v>
      </c>
    </row>
    <row r="44" spans="1:10" ht="12" customHeight="1">
      <c r="A44" s="99"/>
      <c r="B44" s="106"/>
      <c r="C44" s="20"/>
      <c r="D44" s="120" t="s">
        <v>230</v>
      </c>
      <c r="E44" s="357">
        <f>E22</f>
        <v>0</v>
      </c>
      <c r="F44" s="357">
        <f>F22</f>
        <v>0</v>
      </c>
      <c r="G44" s="357">
        <f t="shared" si="4"/>
        <v>0</v>
      </c>
      <c r="H44" s="357">
        <f>H22</f>
        <v>0</v>
      </c>
      <c r="I44" s="357">
        <f>I22</f>
        <v>0</v>
      </c>
      <c r="J44" s="357">
        <f t="shared" si="5"/>
        <v>0</v>
      </c>
    </row>
    <row r="45" spans="1:10" ht="12" customHeight="1">
      <c r="A45" s="99"/>
      <c r="B45" s="106"/>
      <c r="C45" s="687" t="s">
        <v>115</v>
      </c>
      <c r="D45" s="688"/>
      <c r="E45" s="357">
        <f>E24</f>
        <v>6861730864</v>
      </c>
      <c r="F45" s="357">
        <f>F24</f>
        <v>340880236.31</v>
      </c>
      <c r="G45" s="357">
        <f t="shared" si="4"/>
        <v>7202611100.31</v>
      </c>
      <c r="H45" s="357">
        <f>H24</f>
        <v>7202611100.19</v>
      </c>
      <c r="I45" s="357">
        <f>I24</f>
        <v>7202611100.19</v>
      </c>
      <c r="J45" s="357">
        <f t="shared" si="5"/>
        <v>340880236.1899996</v>
      </c>
    </row>
    <row r="46" spans="1:10" ht="12" customHeight="1">
      <c r="A46" s="99"/>
      <c r="B46" s="106"/>
      <c r="C46" s="687" t="s">
        <v>233</v>
      </c>
      <c r="D46" s="688"/>
      <c r="E46" s="312"/>
      <c r="F46" s="312"/>
      <c r="G46" s="312"/>
      <c r="H46" s="312"/>
      <c r="I46" s="312"/>
      <c r="J46" s="357">
        <f t="shared" si="5"/>
        <v>0</v>
      </c>
    </row>
    <row r="47" spans="1:10" ht="12" customHeight="1">
      <c r="A47" s="99"/>
      <c r="B47" s="106"/>
      <c r="C47" s="20"/>
      <c r="D47" s="120"/>
      <c r="E47" s="357"/>
      <c r="F47" s="357"/>
      <c r="G47" s="357">
        <f t="shared" si="4"/>
        <v>0</v>
      </c>
      <c r="H47" s="357"/>
      <c r="I47" s="357"/>
      <c r="J47" s="357"/>
    </row>
    <row r="48" spans="1:10" ht="12" customHeight="1">
      <c r="A48" s="99"/>
      <c r="B48" s="118" t="s">
        <v>239</v>
      </c>
      <c r="C48" s="119"/>
      <c r="D48" s="120"/>
      <c r="E48" s="116">
        <f>+E49+E50+E51</f>
        <v>449547003</v>
      </c>
      <c r="F48" s="116">
        <f>+F49+F50+F51</f>
        <v>73449191.27</v>
      </c>
      <c r="G48" s="357">
        <f t="shared" si="4"/>
        <v>522996194.27</v>
      </c>
      <c r="H48" s="116">
        <f>+H49+H50+H51</f>
        <v>522996194.53</v>
      </c>
      <c r="I48" s="116">
        <f>+I49+I50+I51</f>
        <v>522996194.53</v>
      </c>
      <c r="J48" s="116">
        <f t="shared" si="5"/>
        <v>73449191.52999997</v>
      </c>
    </row>
    <row r="49" spans="1:10" ht="12" customHeight="1">
      <c r="A49" s="99"/>
      <c r="B49" s="118"/>
      <c r="C49" s="687" t="s">
        <v>211</v>
      </c>
      <c r="D49" s="688"/>
      <c r="E49" s="357">
        <f>E14</f>
        <v>0</v>
      </c>
      <c r="F49" s="357">
        <f>F14</f>
        <v>0</v>
      </c>
      <c r="G49" s="357">
        <f t="shared" si="4"/>
        <v>0</v>
      </c>
      <c r="H49" s="357">
        <f>H14</f>
        <v>0</v>
      </c>
      <c r="I49" s="357">
        <f>I14</f>
        <v>0</v>
      </c>
      <c r="J49" s="357">
        <f t="shared" si="5"/>
        <v>0</v>
      </c>
    </row>
    <row r="50" spans="1:10" ht="12" customHeight="1">
      <c r="A50" s="99"/>
      <c r="B50" s="106"/>
      <c r="C50" s="687" t="s">
        <v>232</v>
      </c>
      <c r="D50" s="688"/>
      <c r="E50" s="357">
        <f>E23</f>
        <v>651333</v>
      </c>
      <c r="F50" s="357">
        <f>F23</f>
        <v>129140.53</v>
      </c>
      <c r="G50" s="357">
        <f t="shared" si="4"/>
        <v>780473.53</v>
      </c>
      <c r="H50" s="357">
        <f>H23</f>
        <v>780473.53</v>
      </c>
      <c r="I50" s="357">
        <f>I23</f>
        <v>780473.53</v>
      </c>
      <c r="J50" s="357">
        <f t="shared" si="5"/>
        <v>129140.53000000003</v>
      </c>
    </row>
    <row r="51" spans="1:10" ht="12" customHeight="1">
      <c r="A51" s="99"/>
      <c r="B51" s="106"/>
      <c r="C51" s="687" t="s">
        <v>233</v>
      </c>
      <c r="D51" s="688"/>
      <c r="E51" s="312">
        <v>448895670</v>
      </c>
      <c r="F51" s="312">
        <v>73320050.74</v>
      </c>
      <c r="G51" s="312">
        <f>+E51+F51</f>
        <v>522215720.74</v>
      </c>
      <c r="H51" s="312">
        <v>522215721</v>
      </c>
      <c r="I51" s="312">
        <v>522215721</v>
      </c>
      <c r="J51" s="357">
        <f t="shared" si="5"/>
        <v>73320051</v>
      </c>
    </row>
    <row r="52" spans="1:11" s="1" customFormat="1" ht="12" customHeight="1">
      <c r="A52" s="96"/>
      <c r="B52" s="121"/>
      <c r="C52" s="122"/>
      <c r="D52" s="123"/>
      <c r="E52" s="357"/>
      <c r="F52" s="357"/>
      <c r="G52" s="357"/>
      <c r="H52" s="357"/>
      <c r="I52" s="357"/>
      <c r="J52" s="357"/>
      <c r="K52" s="124"/>
    </row>
    <row r="53" spans="1:10" ht="12" customHeight="1">
      <c r="A53" s="99"/>
      <c r="B53" s="118" t="s">
        <v>240</v>
      </c>
      <c r="C53" s="125"/>
      <c r="D53" s="120"/>
      <c r="E53" s="116">
        <f>+E54</f>
        <v>0</v>
      </c>
      <c r="F53" s="116">
        <f>+F54</f>
        <v>0</v>
      </c>
      <c r="G53" s="116">
        <f>+G54</f>
        <v>0</v>
      </c>
      <c r="H53" s="116">
        <f>+H54</f>
        <v>0</v>
      </c>
      <c r="I53" s="116">
        <f>+I54</f>
        <v>0</v>
      </c>
      <c r="J53" s="116">
        <f t="shared" si="5"/>
        <v>0</v>
      </c>
    </row>
    <row r="54" spans="1:10" ht="12" customHeight="1">
      <c r="A54" s="99"/>
      <c r="B54" s="106"/>
      <c r="C54" s="687" t="s">
        <v>234</v>
      </c>
      <c r="D54" s="688"/>
      <c r="E54" s="357">
        <f>E26</f>
        <v>0</v>
      </c>
      <c r="F54" s="357">
        <f>F26</f>
        <v>0</v>
      </c>
      <c r="G54" s="357">
        <f>+E54+F54</f>
        <v>0</v>
      </c>
      <c r="H54" s="357">
        <f>H26</f>
        <v>0</v>
      </c>
      <c r="I54" s="357">
        <f>I26</f>
        <v>0</v>
      </c>
      <c r="J54" s="357">
        <f t="shared" si="5"/>
        <v>0</v>
      </c>
    </row>
    <row r="55" spans="1:10" ht="12" customHeight="1">
      <c r="A55" s="99"/>
      <c r="B55" s="108"/>
      <c r="C55" s="109"/>
      <c r="D55" s="110"/>
      <c r="E55" s="112"/>
      <c r="F55" s="112"/>
      <c r="G55" s="112"/>
      <c r="H55" s="112"/>
      <c r="I55" s="112"/>
      <c r="J55" s="112"/>
    </row>
    <row r="56" spans="1:10" ht="12" customHeight="1">
      <c r="A56" s="96"/>
      <c r="B56" s="113"/>
      <c r="C56" s="114"/>
      <c r="D56" s="126" t="s">
        <v>235</v>
      </c>
      <c r="E56" s="116">
        <f>+E36+E37+E38+E39+E42+E45+E46+E48+E53</f>
        <v>7312626534</v>
      </c>
      <c r="F56" s="116">
        <f>+F36+F37+F38+F39+F42+F45+F46+F48+F53</f>
        <v>414454834.38</v>
      </c>
      <c r="G56" s="116">
        <f>+G36+G37+G38+G39+G42+G45+G46+G48+G53</f>
        <v>7727081368.380001</v>
      </c>
      <c r="H56" s="116">
        <f>+H36+H37+H38+H39+H42+H45+H46+H48+H53</f>
        <v>7727081368.5199995</v>
      </c>
      <c r="I56" s="116">
        <f>+I36+I37+I38+I39+I42+I45+I46+I48+I53</f>
        <v>7727081368.5199995</v>
      </c>
      <c r="J56" s="682">
        <f>+J35+J48+J53</f>
        <v>414454834.51999956</v>
      </c>
    </row>
    <row r="57" spans="1:10" ht="12">
      <c r="A57" s="99"/>
      <c r="B57" s="117"/>
      <c r="C57" s="117"/>
      <c r="D57" s="117"/>
      <c r="E57" s="117"/>
      <c r="F57" s="117"/>
      <c r="G57" s="117"/>
      <c r="H57" s="684" t="s">
        <v>760</v>
      </c>
      <c r="I57" s="685"/>
      <c r="J57" s="683"/>
    </row>
    <row r="58" spans="2:10" ht="12" customHeight="1">
      <c r="B58" s="689"/>
      <c r="C58" s="689"/>
      <c r="D58" s="689"/>
      <c r="E58" s="689"/>
      <c r="F58" s="689"/>
      <c r="G58" s="689"/>
      <c r="H58" s="689"/>
      <c r="I58" s="21"/>
      <c r="J58" s="21"/>
    </row>
    <row r="59" spans="2:10" ht="12">
      <c r="B59" s="21"/>
      <c r="C59" s="21"/>
      <c r="D59" s="21"/>
      <c r="E59" s="21"/>
      <c r="F59" s="21"/>
      <c r="G59" s="21"/>
      <c r="H59" s="21"/>
      <c r="I59" s="21"/>
      <c r="J59" s="21"/>
    </row>
    <row r="60" spans="2:10" ht="12">
      <c r="B60" s="21"/>
      <c r="C60" s="21"/>
      <c r="D60" s="21"/>
      <c r="E60" s="21"/>
      <c r="F60" s="21"/>
      <c r="G60" s="21"/>
      <c r="H60" s="21"/>
      <c r="I60" s="21"/>
      <c r="J60" s="21"/>
    </row>
    <row r="61" spans="1:11" s="194" customFormat="1" ht="12">
      <c r="A61" s="20"/>
      <c r="C61" s="291"/>
      <c r="D61" s="291"/>
      <c r="E61" s="291"/>
      <c r="F61" s="291"/>
      <c r="G61" s="291"/>
      <c r="H61" s="291"/>
      <c r="I61" s="291"/>
      <c r="J61" s="291"/>
      <c r="K61" s="20"/>
    </row>
    <row r="62" spans="1:11" s="194" customFormat="1" ht="12">
      <c r="A62" s="20"/>
      <c r="C62" s="291"/>
      <c r="D62" s="291"/>
      <c r="E62" s="291"/>
      <c r="F62" s="291"/>
      <c r="G62" s="291"/>
      <c r="H62" s="291"/>
      <c r="I62" s="291"/>
      <c r="J62" s="291"/>
      <c r="K62" s="20"/>
    </row>
    <row r="63" spans="1:11" s="194" customFormat="1" ht="12">
      <c r="A63" s="20"/>
      <c r="C63" s="291"/>
      <c r="D63" s="291"/>
      <c r="E63" s="291"/>
      <c r="F63" s="291"/>
      <c r="G63" s="291"/>
      <c r="H63" s="291"/>
      <c r="I63" s="291"/>
      <c r="J63" s="291"/>
      <c r="K63" s="20"/>
    </row>
    <row r="64" spans="1:11" s="194" customFormat="1" ht="12">
      <c r="A64" s="20"/>
      <c r="C64" s="291"/>
      <c r="D64" s="304"/>
      <c r="E64" s="291"/>
      <c r="F64" s="291"/>
      <c r="G64" s="686"/>
      <c r="H64" s="686"/>
      <c r="I64" s="686"/>
      <c r="J64" s="291"/>
      <c r="K64" s="20"/>
    </row>
    <row r="65" spans="1:11" s="194" customFormat="1" ht="12">
      <c r="A65" s="20"/>
      <c r="C65" s="291"/>
      <c r="D65" s="304"/>
      <c r="E65" s="291"/>
      <c r="F65" s="291"/>
      <c r="G65" s="686"/>
      <c r="H65" s="686"/>
      <c r="I65" s="686"/>
      <c r="J65" s="291"/>
      <c r="K65" s="20"/>
    </row>
    <row r="66" spans="1:11" s="194" customFormat="1" ht="12">
      <c r="A66" s="20"/>
      <c r="K66" s="20"/>
    </row>
    <row r="67" spans="1:11" s="194" customFormat="1" ht="12">
      <c r="A67" s="20"/>
      <c r="K67" s="20"/>
    </row>
    <row r="68" spans="1:11" s="194" customFormat="1" ht="12">
      <c r="A68" s="20"/>
      <c r="K68" s="20"/>
    </row>
    <row r="69" spans="1:11" s="194" customFormat="1" ht="12">
      <c r="A69" s="20"/>
      <c r="K69" s="20"/>
    </row>
  </sheetData>
  <sheetProtection password="88C8" sheet="1" objects="1" scenarios="1" selectLockedCells="1"/>
  <mergeCells count="45">
    <mergeCell ref="B5:J5"/>
    <mergeCell ref="B13:D13"/>
    <mergeCell ref="B2:J2"/>
    <mergeCell ref="B3:J3"/>
    <mergeCell ref="B4:J4"/>
    <mergeCell ref="B6:J6"/>
    <mergeCell ref="B7:C7"/>
    <mergeCell ref="D7:J7"/>
    <mergeCell ref="B9:D11"/>
    <mergeCell ref="E9:I9"/>
    <mergeCell ref="J9:J10"/>
    <mergeCell ref="C21:D21"/>
    <mergeCell ref="C22:D22"/>
    <mergeCell ref="B23:D23"/>
    <mergeCell ref="B24:D24"/>
    <mergeCell ref="C45:D45"/>
    <mergeCell ref="B26:D26"/>
    <mergeCell ref="C46:D46"/>
    <mergeCell ref="C49:D49"/>
    <mergeCell ref="B25:D25"/>
    <mergeCell ref="B14:D14"/>
    <mergeCell ref="B15:D15"/>
    <mergeCell ref="B16:D16"/>
    <mergeCell ref="B17:D17"/>
    <mergeCell ref="C18:D18"/>
    <mergeCell ref="C19:D19"/>
    <mergeCell ref="B20:D20"/>
    <mergeCell ref="C36:D36"/>
    <mergeCell ref="C37:D37"/>
    <mergeCell ref="C38:D38"/>
    <mergeCell ref="C39:D39"/>
    <mergeCell ref="C42:D42"/>
    <mergeCell ref="J28:J29"/>
    <mergeCell ref="H29:I29"/>
    <mergeCell ref="B31:D33"/>
    <mergeCell ref="E31:I31"/>
    <mergeCell ref="J31:J32"/>
    <mergeCell ref="J56:J57"/>
    <mergeCell ref="H57:I57"/>
    <mergeCell ref="G64:I64"/>
    <mergeCell ref="G65:I65"/>
    <mergeCell ref="C50:D50"/>
    <mergeCell ref="C51:D51"/>
    <mergeCell ref="C54:D54"/>
    <mergeCell ref="B58:H5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2" r:id="rId1"/>
  <headerFooter>
    <oddFooter>&amp;C&amp;A&amp;RPágina &amp;P</oddFooter>
  </headerFooter>
  <ignoredErrors>
    <ignoredError sqref="E39:E42 F39:F42 H39:H42 I39:I42 G52:G5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view="pageBreakPreview" zoomScaleNormal="80" zoomScaleSheetLayoutView="100" zoomScalePageLayoutView="0" workbookViewId="0" topLeftCell="A55">
      <selection activeCell="B2" sqref="B2:I2"/>
    </sheetView>
  </sheetViews>
  <sheetFormatPr defaultColWidth="11.421875" defaultRowHeight="15"/>
  <cols>
    <col min="1" max="1" width="3.140625" style="200" customWidth="1"/>
    <col min="2" max="2" width="30.140625" style="202" customWidth="1"/>
    <col min="3" max="3" width="21.8515625" style="202" customWidth="1"/>
    <col min="4" max="4" width="14.8515625" style="310" customWidth="1"/>
    <col min="5" max="5" width="16.8515625" style="310" customWidth="1"/>
    <col min="6" max="6" width="15.00390625" style="310" customWidth="1"/>
    <col min="7" max="7" width="16.57421875" style="310" customWidth="1"/>
    <col min="8" max="8" width="16.8515625" style="310" customWidth="1"/>
    <col min="9" max="9" width="14.00390625" style="310" customWidth="1"/>
    <col min="10" max="10" width="4.421875" style="200" customWidth="1"/>
    <col min="11" max="16384" width="11.421875" style="202" customWidth="1"/>
  </cols>
  <sheetData>
    <row r="1" spans="2:9" ht="12">
      <c r="B1" s="200"/>
      <c r="C1" s="200"/>
      <c r="D1" s="308"/>
      <c r="E1" s="308"/>
      <c r="F1" s="308"/>
      <c r="G1" s="308"/>
      <c r="H1" s="308"/>
      <c r="I1" s="308"/>
    </row>
    <row r="2" spans="1:10" s="267" customFormat="1" ht="12">
      <c r="A2" s="201"/>
      <c r="B2" s="679"/>
      <c r="C2" s="679"/>
      <c r="D2" s="679"/>
      <c r="E2" s="679"/>
      <c r="F2" s="679"/>
      <c r="G2" s="679"/>
      <c r="H2" s="679"/>
      <c r="I2" s="679"/>
      <c r="J2" s="201"/>
    </row>
    <row r="3" spans="1:10" s="267" customFormat="1" ht="12">
      <c r="A3" s="201"/>
      <c r="B3" s="697" t="s">
        <v>627</v>
      </c>
      <c r="C3" s="697"/>
      <c r="D3" s="697"/>
      <c r="E3" s="697"/>
      <c r="F3" s="697"/>
      <c r="G3" s="697"/>
      <c r="H3" s="697"/>
      <c r="I3" s="697"/>
      <c r="J3" s="201"/>
    </row>
    <row r="4" spans="1:10" s="267" customFormat="1" ht="12">
      <c r="A4" s="201"/>
      <c r="B4" s="697" t="str">
        <f>"Del 1 de enero al "&amp;TEXT(INDEX(Periodos,ENTE!D18,1),"dd")&amp;" de "&amp;TEXT(INDEX(Periodos,ENTE!D18,1),"mmmm")&amp;" de "&amp;TEXT(INDEX(Periodos,ENTE!D18,1),"aaaa")&amp;""</f>
        <v>Del 1 de enero al 31 de diciembre de 2018</v>
      </c>
      <c r="C4" s="697"/>
      <c r="D4" s="697"/>
      <c r="E4" s="697"/>
      <c r="F4" s="697"/>
      <c r="G4" s="697"/>
      <c r="H4" s="697"/>
      <c r="I4" s="697"/>
      <c r="J4" s="201"/>
    </row>
    <row r="5" spans="1:10" s="267" customFormat="1" ht="12">
      <c r="A5" s="201"/>
      <c r="B5" s="697" t="s">
        <v>91</v>
      </c>
      <c r="C5" s="697"/>
      <c r="D5" s="697"/>
      <c r="E5" s="697"/>
      <c r="F5" s="697"/>
      <c r="G5" s="697"/>
      <c r="H5" s="697"/>
      <c r="I5" s="697"/>
      <c r="J5" s="201"/>
    </row>
    <row r="6" spans="1:10" s="267" customFormat="1" ht="12">
      <c r="A6" s="201"/>
      <c r="B6" s="241"/>
      <c r="C6" s="241"/>
      <c r="D6" s="293"/>
      <c r="E6" s="293"/>
      <c r="F6" s="293"/>
      <c r="G6" s="293"/>
      <c r="H6" s="293"/>
      <c r="I6" s="293"/>
      <c r="J6" s="201"/>
    </row>
    <row r="7" spans="1:10" s="267" customFormat="1" ht="12">
      <c r="A7" s="201"/>
      <c r="B7" s="198" t="s">
        <v>4</v>
      </c>
      <c r="C7" s="705" t="str">
        <f>+ENTE!D8</f>
        <v>UNIDAD DE SERVICIOS PARA LA EDUCACION BASICA EN EL ESTADO DE QUERETARO</v>
      </c>
      <c r="D7" s="705"/>
      <c r="E7" s="705"/>
      <c r="F7" s="705"/>
      <c r="G7" s="705"/>
      <c r="H7" s="272"/>
      <c r="I7" s="272"/>
      <c r="J7" s="201"/>
    </row>
    <row r="8" spans="1:10" s="267" customFormat="1" ht="12">
      <c r="A8" s="201"/>
      <c r="B8" s="235"/>
      <c r="C8" s="235"/>
      <c r="D8" s="302"/>
      <c r="E8" s="302"/>
      <c r="F8" s="302"/>
      <c r="G8" s="302"/>
      <c r="H8" s="302"/>
      <c r="I8" s="302"/>
      <c r="J8" s="201"/>
    </row>
    <row r="9" spans="1:10" s="267" customFormat="1" ht="12">
      <c r="A9" s="201"/>
      <c r="B9" s="701" t="s">
        <v>391</v>
      </c>
      <c r="C9" s="702"/>
      <c r="D9" s="698" t="s">
        <v>431</v>
      </c>
      <c r="E9" s="699"/>
      <c r="F9" s="699"/>
      <c r="G9" s="699"/>
      <c r="H9" s="699"/>
      <c r="I9" s="700"/>
      <c r="J9" s="201"/>
    </row>
    <row r="10" spans="2:9" ht="29.25" customHeight="1">
      <c r="B10" s="703"/>
      <c r="C10" s="704"/>
      <c r="D10" s="294" t="s">
        <v>432</v>
      </c>
      <c r="E10" s="294" t="s">
        <v>636</v>
      </c>
      <c r="F10" s="296" t="s">
        <v>219</v>
      </c>
      <c r="G10" s="295" t="s">
        <v>220</v>
      </c>
      <c r="H10" s="295" t="s">
        <v>221</v>
      </c>
      <c r="I10" s="295" t="s">
        <v>216</v>
      </c>
    </row>
    <row r="11" spans="2:9" ht="12">
      <c r="B11" s="216"/>
      <c r="C11" s="201"/>
      <c r="D11" s="364"/>
      <c r="E11" s="364"/>
      <c r="F11" s="365"/>
      <c r="G11" s="366"/>
      <c r="H11" s="366"/>
      <c r="I11" s="366"/>
    </row>
    <row r="12" spans="2:9" ht="12">
      <c r="B12" s="208" t="s">
        <v>433</v>
      </c>
      <c r="C12" s="263"/>
      <c r="D12" s="364"/>
      <c r="E12" s="364"/>
      <c r="F12" s="365"/>
      <c r="G12" s="366"/>
      <c r="H12" s="366"/>
      <c r="I12" s="366"/>
    </row>
    <row r="13" spans="1:10" s="207" customFormat="1" ht="12">
      <c r="A13" s="200"/>
      <c r="B13" s="208"/>
      <c r="C13" s="263"/>
      <c r="D13" s="367"/>
      <c r="E13" s="367"/>
      <c r="F13" s="368"/>
      <c r="G13" s="369"/>
      <c r="H13" s="368"/>
      <c r="I13" s="369"/>
      <c r="J13" s="200"/>
    </row>
    <row r="14" spans="2:9" ht="12">
      <c r="B14" s="204" t="s">
        <v>434</v>
      </c>
      <c r="C14" s="201"/>
      <c r="D14" s="367">
        <f>+SUM(SCRI!D13:D21)</f>
        <v>0</v>
      </c>
      <c r="E14" s="367">
        <f>+SUM(SCRI!F13:F21)</f>
        <v>0</v>
      </c>
      <c r="F14" s="368">
        <f aca="true" t="shared" si="0" ref="F14:F20">+D14+E14</f>
        <v>0</v>
      </c>
      <c r="G14" s="367">
        <f>-SUM(SCRI!G13:G21,SCRI!H13:H21)</f>
        <v>0</v>
      </c>
      <c r="H14" s="368">
        <f>-SUM(SCRI!H13:H21)</f>
        <v>0</v>
      </c>
      <c r="I14" s="369">
        <f aca="true" t="shared" si="1" ref="I14:I20">+H14-D14</f>
        <v>0</v>
      </c>
    </row>
    <row r="15" spans="2:9" ht="12">
      <c r="B15" s="204" t="s">
        <v>435</v>
      </c>
      <c r="C15" s="201"/>
      <c r="D15" s="367">
        <f>+SUM(SCRI!D23:D27)</f>
        <v>0</v>
      </c>
      <c r="E15" s="367">
        <f>+SUM(SCRI!F23:F27)</f>
        <v>0</v>
      </c>
      <c r="F15" s="368">
        <f t="shared" si="0"/>
        <v>0</v>
      </c>
      <c r="G15" s="367">
        <f>-SUM(SCRI!G23:G27,SCRI!H23:H27)</f>
        <v>0</v>
      </c>
      <c r="H15" s="368">
        <f>-SUM(SCRI!H23:H27)</f>
        <v>0</v>
      </c>
      <c r="I15" s="369">
        <f t="shared" si="1"/>
        <v>0</v>
      </c>
    </row>
    <row r="16" spans="2:9" ht="12">
      <c r="B16" s="204" t="s">
        <v>436</v>
      </c>
      <c r="C16" s="201"/>
      <c r="D16" s="367">
        <f>+SUM(SCRI!D29:D30)</f>
        <v>0</v>
      </c>
      <c r="E16" s="367">
        <f>+SUM(SCRI!F29:F30)</f>
        <v>0</v>
      </c>
      <c r="F16" s="368">
        <f t="shared" si="0"/>
        <v>0</v>
      </c>
      <c r="G16" s="367">
        <f>-SUM(SCRI!G29:G30,SCRI!H29:H30)</f>
        <v>0</v>
      </c>
      <c r="H16" s="368">
        <f>-SUM(SCRI!H29:H30)</f>
        <v>0</v>
      </c>
      <c r="I16" s="369">
        <f t="shared" si="1"/>
        <v>0</v>
      </c>
    </row>
    <row r="17" spans="2:9" ht="12">
      <c r="B17" s="204" t="s">
        <v>437</v>
      </c>
      <c r="C17" s="201"/>
      <c r="D17" s="367">
        <f>+SUM(SCRI!D32:D37)</f>
        <v>0</v>
      </c>
      <c r="E17" s="367">
        <f>+SUM(SCRI!F32:F37)</f>
        <v>0</v>
      </c>
      <c r="F17" s="368">
        <f t="shared" si="0"/>
        <v>0</v>
      </c>
      <c r="G17" s="367">
        <f>-SUM(SCRI!G32:G37,SCRI!H32:H37)</f>
        <v>0</v>
      </c>
      <c r="H17" s="368">
        <f>-SUM(SCRI!H32:H37)</f>
        <v>0</v>
      </c>
      <c r="I17" s="369">
        <f t="shared" si="1"/>
        <v>0</v>
      </c>
    </row>
    <row r="18" spans="2:9" ht="12">
      <c r="B18" s="204" t="s">
        <v>438</v>
      </c>
      <c r="C18" s="201"/>
      <c r="D18" s="367">
        <f>+SUM(SCRI!D39:D41)</f>
        <v>1348667</v>
      </c>
      <c r="E18" s="367">
        <f>+SUM(SCRI!F39:F41)</f>
        <v>125406.8</v>
      </c>
      <c r="F18" s="368">
        <f t="shared" si="0"/>
        <v>1474073.8</v>
      </c>
      <c r="G18" s="367">
        <f>-SUM(SCRI!G39:G41,SCRI!H39:H41)</f>
        <v>1474073.8</v>
      </c>
      <c r="H18" s="368">
        <f>-SUM(SCRI!H39:H41)</f>
        <v>1474073.8</v>
      </c>
      <c r="I18" s="369">
        <f t="shared" si="1"/>
        <v>125406.80000000005</v>
      </c>
    </row>
    <row r="19" spans="2:9" ht="12">
      <c r="B19" s="204" t="s">
        <v>439</v>
      </c>
      <c r="C19" s="201"/>
      <c r="D19" s="367">
        <f>+SUM(SCRI!D43:D45)</f>
        <v>0</v>
      </c>
      <c r="E19" s="367">
        <f>+SUM(SCRI!F43:F45)</f>
        <v>0</v>
      </c>
      <c r="F19" s="368">
        <f t="shared" si="0"/>
        <v>0</v>
      </c>
      <c r="G19" s="367">
        <f>-SUM(SCRI!G43:G45,SCRI!H43:H45)</f>
        <v>0</v>
      </c>
      <c r="H19" s="368">
        <f>-SUM(SCRI!H43:H45)</f>
        <v>0</v>
      </c>
      <c r="I19" s="369">
        <f t="shared" si="1"/>
        <v>0</v>
      </c>
    </row>
    <row r="20" spans="2:9" ht="12">
      <c r="B20" s="204" t="s">
        <v>440</v>
      </c>
      <c r="C20" s="201"/>
      <c r="D20" s="367">
        <f>+SUM(SCRI!D47:D49)</f>
        <v>651333</v>
      </c>
      <c r="E20" s="367">
        <f>+SUM(SCRI!F47:F49)</f>
        <v>129140.53</v>
      </c>
      <c r="F20" s="368">
        <f t="shared" si="0"/>
        <v>780473.53</v>
      </c>
      <c r="G20" s="367">
        <f>-SUM(SCRI!G47:G49,SCRI!H47:H49)</f>
        <v>780473.53</v>
      </c>
      <c r="H20" s="368">
        <f>-SUM(SCRI!H47:H49)</f>
        <v>780473.53</v>
      </c>
      <c r="I20" s="369">
        <f t="shared" si="1"/>
        <v>129140.53000000003</v>
      </c>
    </row>
    <row r="21" spans="2:9" ht="12">
      <c r="B21" s="204" t="s">
        <v>759</v>
      </c>
      <c r="C21" s="201"/>
      <c r="D21" s="367">
        <f aca="true" t="shared" si="2" ref="D21:I21">SUM(D23:D33)</f>
        <v>0</v>
      </c>
      <c r="E21" s="367">
        <f t="shared" si="2"/>
        <v>0</v>
      </c>
      <c r="F21" s="368">
        <f t="shared" si="2"/>
        <v>0</v>
      </c>
      <c r="G21" s="367">
        <f t="shared" si="2"/>
        <v>0</v>
      </c>
      <c r="H21" s="368">
        <f t="shared" si="2"/>
        <v>0</v>
      </c>
      <c r="I21" s="368">
        <f t="shared" si="2"/>
        <v>0</v>
      </c>
    </row>
    <row r="22" spans="2:9" ht="12">
      <c r="B22" s="204"/>
      <c r="C22" s="201"/>
      <c r="D22" s="367"/>
      <c r="E22" s="367"/>
      <c r="F22" s="368"/>
      <c r="G22" s="367"/>
      <c r="H22" s="368"/>
      <c r="I22" s="369"/>
    </row>
    <row r="23" spans="2:9" ht="12">
      <c r="B23" s="204" t="s">
        <v>441</v>
      </c>
      <c r="C23" s="201"/>
      <c r="D23" s="367">
        <f>+SCRI!D51</f>
        <v>0</v>
      </c>
      <c r="E23" s="367">
        <f>+SCRI!F51</f>
        <v>0</v>
      </c>
      <c r="F23" s="368">
        <f aca="true" t="shared" si="3" ref="F23:F33">+D23+E23</f>
        <v>0</v>
      </c>
      <c r="G23" s="367">
        <f>-(SCRI!G51+SCRI!H51)</f>
        <v>0</v>
      </c>
      <c r="H23" s="368">
        <f>-SCRI!H51</f>
        <v>0</v>
      </c>
      <c r="I23" s="369">
        <f aca="true" t="shared" si="4" ref="I23:I33">+H23-D23</f>
        <v>0</v>
      </c>
    </row>
    <row r="24" spans="2:9" ht="12">
      <c r="B24" s="695" t="s">
        <v>442</v>
      </c>
      <c r="C24" s="696"/>
      <c r="D24" s="367">
        <f>+SCRI!D52</f>
        <v>0</v>
      </c>
      <c r="E24" s="367">
        <f>+SCRI!F52</f>
        <v>0</v>
      </c>
      <c r="F24" s="368">
        <f t="shared" si="3"/>
        <v>0</v>
      </c>
      <c r="G24" s="367">
        <f>-(SCRI!G52+SCRI!H52)</f>
        <v>0</v>
      </c>
      <c r="H24" s="368">
        <f>-SCRI!H52</f>
        <v>0</v>
      </c>
      <c r="I24" s="369">
        <f t="shared" si="4"/>
        <v>0</v>
      </c>
    </row>
    <row r="25" spans="2:9" ht="12">
      <c r="B25" s="695" t="s">
        <v>443</v>
      </c>
      <c r="C25" s="696"/>
      <c r="D25" s="367">
        <f>+SCRI!D53</f>
        <v>0</v>
      </c>
      <c r="E25" s="367">
        <f>+SCRI!F53</f>
        <v>0</v>
      </c>
      <c r="F25" s="368">
        <f t="shared" si="3"/>
        <v>0</v>
      </c>
      <c r="G25" s="367">
        <f>-(SCRI!G53+SCRI!H53)</f>
        <v>0</v>
      </c>
      <c r="H25" s="368">
        <f>-SCRI!H53</f>
        <v>0</v>
      </c>
      <c r="I25" s="369">
        <f t="shared" si="4"/>
        <v>0</v>
      </c>
    </row>
    <row r="26" spans="2:9" ht="12">
      <c r="B26" s="233" t="s">
        <v>444</v>
      </c>
      <c r="C26" s="214"/>
      <c r="D26" s="367">
        <f>+SCRI!D54</f>
        <v>0</v>
      </c>
      <c r="E26" s="367">
        <f>+SCRI!F54</f>
        <v>0</v>
      </c>
      <c r="F26" s="368">
        <f t="shared" si="3"/>
        <v>0</v>
      </c>
      <c r="G26" s="367">
        <f>-(SCRI!G54+SCRI!H54)</f>
        <v>0</v>
      </c>
      <c r="H26" s="368">
        <f>-SCRI!H54</f>
        <v>0</v>
      </c>
      <c r="I26" s="369">
        <f t="shared" si="4"/>
        <v>0</v>
      </c>
    </row>
    <row r="27" spans="2:9" ht="12">
      <c r="B27" s="695" t="s">
        <v>445</v>
      </c>
      <c r="C27" s="696"/>
      <c r="D27" s="367">
        <f>+SCRI!D55</f>
        <v>0</v>
      </c>
      <c r="E27" s="367">
        <f>+SCRI!F55</f>
        <v>0</v>
      </c>
      <c r="F27" s="368">
        <f t="shared" si="3"/>
        <v>0</v>
      </c>
      <c r="G27" s="367">
        <f>-(SCRI!G55+SCRI!H55)</f>
        <v>0</v>
      </c>
      <c r="H27" s="368">
        <f>-SCRI!H55</f>
        <v>0</v>
      </c>
      <c r="I27" s="369">
        <f t="shared" si="4"/>
        <v>0</v>
      </c>
    </row>
    <row r="28" spans="2:9" ht="12">
      <c r="B28" s="238" t="s">
        <v>446</v>
      </c>
      <c r="C28" s="269"/>
      <c r="D28" s="367">
        <f>+SCRI!D56</f>
        <v>0</v>
      </c>
      <c r="E28" s="367">
        <f>+SCRI!F56</f>
        <v>0</v>
      </c>
      <c r="F28" s="368">
        <f t="shared" si="3"/>
        <v>0</v>
      </c>
      <c r="G28" s="367">
        <f>-(SCRI!G56+SCRI!H56)</f>
        <v>0</v>
      </c>
      <c r="H28" s="368">
        <f>-SCRI!H56</f>
        <v>0</v>
      </c>
      <c r="I28" s="369">
        <f t="shared" si="4"/>
        <v>0</v>
      </c>
    </row>
    <row r="29" spans="2:9" ht="12">
      <c r="B29" s="204" t="s">
        <v>447</v>
      </c>
      <c r="C29" s="201"/>
      <c r="D29" s="367">
        <f>+SCRI!D57</f>
        <v>0</v>
      </c>
      <c r="E29" s="367">
        <f>+SCRI!F57</f>
        <v>0</v>
      </c>
      <c r="F29" s="368">
        <f t="shared" si="3"/>
        <v>0</v>
      </c>
      <c r="G29" s="367">
        <f>-(SCRI!G57+SCRI!H57)</f>
        <v>0</v>
      </c>
      <c r="H29" s="368">
        <f>-SCRI!H57</f>
        <v>0</v>
      </c>
      <c r="I29" s="369">
        <f t="shared" si="4"/>
        <v>0</v>
      </c>
    </row>
    <row r="30" spans="2:9" ht="12">
      <c r="B30" s="204" t="s">
        <v>448</v>
      </c>
      <c r="C30" s="201"/>
      <c r="D30" s="367">
        <f>+SCRI!D58</f>
        <v>0</v>
      </c>
      <c r="E30" s="367">
        <f>+SCRI!F58</f>
        <v>0</v>
      </c>
      <c r="F30" s="368">
        <f t="shared" si="3"/>
        <v>0</v>
      </c>
      <c r="G30" s="367">
        <f>-(SCRI!G58+SCRI!H58)</f>
        <v>0</v>
      </c>
      <c r="H30" s="368">
        <f>-SCRI!H58</f>
        <v>0</v>
      </c>
      <c r="I30" s="369">
        <f t="shared" si="4"/>
        <v>0</v>
      </c>
    </row>
    <row r="31" spans="2:9" ht="12">
      <c r="B31" s="204" t="s">
        <v>449</v>
      </c>
      <c r="C31" s="201"/>
      <c r="D31" s="367">
        <f>+SCRI!D59</f>
        <v>0</v>
      </c>
      <c r="E31" s="367">
        <f>+SCRI!F59</f>
        <v>0</v>
      </c>
      <c r="F31" s="368">
        <f t="shared" si="3"/>
        <v>0</v>
      </c>
      <c r="G31" s="367">
        <f>-(SCRI!G59+SCRI!H59)</f>
        <v>0</v>
      </c>
      <c r="H31" s="368">
        <f>-SCRI!H59</f>
        <v>0</v>
      </c>
      <c r="I31" s="369">
        <f t="shared" si="4"/>
        <v>0</v>
      </c>
    </row>
    <row r="32" spans="2:9" ht="12">
      <c r="B32" s="204" t="s">
        <v>450</v>
      </c>
      <c r="C32" s="201"/>
      <c r="D32" s="367">
        <f>+SCRI!D60</f>
        <v>0</v>
      </c>
      <c r="E32" s="367">
        <f>+SCRI!F60</f>
        <v>0</v>
      </c>
      <c r="F32" s="368">
        <f t="shared" si="3"/>
        <v>0</v>
      </c>
      <c r="G32" s="367">
        <f>-(SCRI!G60+SCRI!H60)</f>
        <v>0</v>
      </c>
      <c r="H32" s="368">
        <f>-SCRI!H60</f>
        <v>0</v>
      </c>
      <c r="I32" s="369">
        <f t="shared" si="4"/>
        <v>0</v>
      </c>
    </row>
    <row r="33" spans="2:9" ht="12">
      <c r="B33" s="695" t="s">
        <v>451</v>
      </c>
      <c r="C33" s="696"/>
      <c r="D33" s="370">
        <f>+SCRI!D61</f>
        <v>0</v>
      </c>
      <c r="E33" s="370">
        <f>+SCRI!F61</f>
        <v>0</v>
      </c>
      <c r="F33" s="371">
        <f t="shared" si="3"/>
        <v>0</v>
      </c>
      <c r="G33" s="370">
        <f>-(SCRI!G61+SCRI!H61)</f>
        <v>0</v>
      </c>
      <c r="H33" s="371">
        <f>-SCRI!H61</f>
        <v>0</v>
      </c>
      <c r="I33" s="369">
        <f t="shared" si="4"/>
        <v>0</v>
      </c>
    </row>
    <row r="34" spans="2:9" ht="12">
      <c r="B34" s="695" t="s">
        <v>452</v>
      </c>
      <c r="C34" s="696"/>
      <c r="D34" s="367">
        <f aca="true" t="shared" si="5" ref="D34:I34">SUM(D35:D39)</f>
        <v>0</v>
      </c>
      <c r="E34" s="367">
        <f t="shared" si="5"/>
        <v>0</v>
      </c>
      <c r="F34" s="368">
        <f t="shared" si="5"/>
        <v>0</v>
      </c>
      <c r="G34" s="367">
        <f t="shared" si="5"/>
        <v>0</v>
      </c>
      <c r="H34" s="367">
        <f t="shared" si="5"/>
        <v>0</v>
      </c>
      <c r="I34" s="367">
        <f t="shared" si="5"/>
        <v>0</v>
      </c>
    </row>
    <row r="35" spans="2:9" ht="12">
      <c r="B35" s="204" t="s">
        <v>453</v>
      </c>
      <c r="C35" s="201"/>
      <c r="D35" s="367">
        <f>+SCRI!D63</f>
        <v>0</v>
      </c>
      <c r="E35" s="367">
        <f>+SCRI!F63</f>
        <v>0</v>
      </c>
      <c r="F35" s="368">
        <f aca="true" t="shared" si="6" ref="F35:F45">+D35+E35</f>
        <v>0</v>
      </c>
      <c r="G35" s="367">
        <f>-(SCRI!G63+SCRI!H63)</f>
        <v>0</v>
      </c>
      <c r="H35" s="368">
        <f>-SCRI!H63</f>
        <v>0</v>
      </c>
      <c r="I35" s="369">
        <f aca="true" t="shared" si="7" ref="I35:I45">+H35-D35</f>
        <v>0</v>
      </c>
    </row>
    <row r="36" spans="2:9" ht="12">
      <c r="B36" s="204" t="s">
        <v>454</v>
      </c>
      <c r="C36" s="201"/>
      <c r="D36" s="367">
        <f>+SCRI!D64</f>
        <v>0</v>
      </c>
      <c r="E36" s="367">
        <f>+SCRI!F64</f>
        <v>0</v>
      </c>
      <c r="F36" s="368">
        <f t="shared" si="6"/>
        <v>0</v>
      </c>
      <c r="G36" s="367">
        <f>-(SCRI!G64+SCRI!H64)</f>
        <v>0</v>
      </c>
      <c r="H36" s="368">
        <f>-SCRI!H64</f>
        <v>0</v>
      </c>
      <c r="I36" s="369">
        <f t="shared" si="7"/>
        <v>0</v>
      </c>
    </row>
    <row r="37" spans="2:9" ht="12">
      <c r="B37" s="204" t="s">
        <v>455</v>
      </c>
      <c r="C37" s="201"/>
      <c r="D37" s="367">
        <f>+SCRI!D65</f>
        <v>0</v>
      </c>
      <c r="E37" s="367">
        <f>+SCRI!F65</f>
        <v>0</v>
      </c>
      <c r="F37" s="368">
        <f t="shared" si="6"/>
        <v>0</v>
      </c>
      <c r="G37" s="367">
        <f>-(SCRI!G65+SCRI!H65)</f>
        <v>0</v>
      </c>
      <c r="H37" s="368">
        <f>-SCRI!H65</f>
        <v>0</v>
      </c>
      <c r="I37" s="369">
        <f t="shared" si="7"/>
        <v>0</v>
      </c>
    </row>
    <row r="38" spans="2:9" ht="12">
      <c r="B38" s="204" t="s">
        <v>456</v>
      </c>
      <c r="C38" s="201"/>
      <c r="D38" s="367">
        <f>+SCRI!D66</f>
        <v>0</v>
      </c>
      <c r="E38" s="367">
        <f>+SCRI!F66</f>
        <v>0</v>
      </c>
      <c r="F38" s="368">
        <f t="shared" si="6"/>
        <v>0</v>
      </c>
      <c r="G38" s="367">
        <f>-(SCRI!G66+SCRI!H66)</f>
        <v>0</v>
      </c>
      <c r="H38" s="368">
        <f>-SCRI!H66</f>
        <v>0</v>
      </c>
      <c r="I38" s="369">
        <f t="shared" si="7"/>
        <v>0</v>
      </c>
    </row>
    <row r="39" spans="2:9" ht="12">
      <c r="B39" s="204" t="s">
        <v>457</v>
      </c>
      <c r="C39" s="201"/>
      <c r="D39" s="367">
        <f>+SCRI!D67</f>
        <v>0</v>
      </c>
      <c r="E39" s="367">
        <f>+SCRI!F67</f>
        <v>0</v>
      </c>
      <c r="F39" s="368">
        <f t="shared" si="6"/>
        <v>0</v>
      </c>
      <c r="G39" s="367">
        <f>-(SCRI!G67+SCRI!H67)</f>
        <v>0</v>
      </c>
      <c r="H39" s="368">
        <f>-SCRI!H67</f>
        <v>0</v>
      </c>
      <c r="I39" s="369">
        <f t="shared" si="7"/>
        <v>0</v>
      </c>
    </row>
    <row r="40" spans="2:9" ht="12">
      <c r="B40" s="204" t="s">
        <v>458</v>
      </c>
      <c r="C40" s="201"/>
      <c r="D40" s="367">
        <f>+SCRI!D68</f>
        <v>0</v>
      </c>
      <c r="E40" s="367">
        <f>+SCRI!F68</f>
        <v>0</v>
      </c>
      <c r="F40" s="368">
        <f t="shared" si="6"/>
        <v>0</v>
      </c>
      <c r="G40" s="367">
        <f>-(SCRI!G68+SCRI!H68)</f>
        <v>0</v>
      </c>
      <c r="H40" s="368">
        <f>-SCRI!H68</f>
        <v>0</v>
      </c>
      <c r="I40" s="369">
        <f t="shared" si="7"/>
        <v>0</v>
      </c>
    </row>
    <row r="41" spans="2:9" ht="12">
      <c r="B41" s="204" t="s">
        <v>459</v>
      </c>
      <c r="C41" s="201"/>
      <c r="D41" s="367">
        <f>+D42</f>
        <v>0</v>
      </c>
      <c r="E41" s="367">
        <f>+E42</f>
        <v>0</v>
      </c>
      <c r="F41" s="368">
        <f t="shared" si="6"/>
        <v>0</v>
      </c>
      <c r="G41" s="367">
        <f>+G42</f>
        <v>0</v>
      </c>
      <c r="H41" s="368">
        <f>H42</f>
        <v>0</v>
      </c>
      <c r="I41" s="369">
        <f t="shared" si="7"/>
        <v>0</v>
      </c>
    </row>
    <row r="42" spans="2:9" ht="12">
      <c r="B42" s="204" t="s">
        <v>460</v>
      </c>
      <c r="C42" s="201"/>
      <c r="D42" s="367">
        <f>+SCRI!D70</f>
        <v>0</v>
      </c>
      <c r="E42" s="367">
        <f>+SCRI!F70</f>
        <v>0</v>
      </c>
      <c r="F42" s="368">
        <f t="shared" si="6"/>
        <v>0</v>
      </c>
      <c r="G42" s="367">
        <f>-(SCRI!G70+SCRI!H70)</f>
        <v>0</v>
      </c>
      <c r="H42" s="368">
        <f>-SCRI!H70</f>
        <v>0</v>
      </c>
      <c r="I42" s="369">
        <f t="shared" si="7"/>
        <v>0</v>
      </c>
    </row>
    <row r="43" spans="2:9" ht="12">
      <c r="B43" s="204" t="s">
        <v>756</v>
      </c>
      <c r="C43" s="201"/>
      <c r="D43" s="367">
        <f>+D44+D45</f>
        <v>0</v>
      </c>
      <c r="E43" s="367">
        <f>+E44+E45</f>
        <v>0</v>
      </c>
      <c r="F43" s="368">
        <f t="shared" si="6"/>
        <v>0</v>
      </c>
      <c r="G43" s="367">
        <f>+G44+G45</f>
        <v>0</v>
      </c>
      <c r="H43" s="368">
        <f>+H44+H45</f>
        <v>0</v>
      </c>
      <c r="I43" s="369">
        <f t="shared" si="7"/>
        <v>0</v>
      </c>
    </row>
    <row r="44" spans="2:9" ht="12">
      <c r="B44" s="204" t="s">
        <v>461</v>
      </c>
      <c r="C44" s="201"/>
      <c r="D44" s="367">
        <f>+SCRI!D72</f>
        <v>0</v>
      </c>
      <c r="E44" s="367">
        <f>+SCRI!F72</f>
        <v>0</v>
      </c>
      <c r="F44" s="368">
        <f t="shared" si="6"/>
        <v>0</v>
      </c>
      <c r="G44" s="367">
        <f>-(SCRI!G72+SCRI!H72)</f>
        <v>0</v>
      </c>
      <c r="H44" s="368">
        <f>-SCRI!H72</f>
        <v>0</v>
      </c>
      <c r="I44" s="369">
        <f t="shared" si="7"/>
        <v>0</v>
      </c>
    </row>
    <row r="45" spans="2:9" ht="12">
      <c r="B45" s="204" t="s">
        <v>462</v>
      </c>
      <c r="C45" s="201"/>
      <c r="D45" s="367">
        <f>+SCRI!D73</f>
        <v>0</v>
      </c>
      <c r="E45" s="367">
        <f>+SCRI!F73</f>
        <v>0</v>
      </c>
      <c r="F45" s="368">
        <f t="shared" si="6"/>
        <v>0</v>
      </c>
      <c r="G45" s="367">
        <f>-(SCRI!G73+SCRI!H73)</f>
        <v>0</v>
      </c>
      <c r="H45" s="368">
        <f>-SCRI!H73</f>
        <v>0</v>
      </c>
      <c r="I45" s="369">
        <f t="shared" si="7"/>
        <v>0</v>
      </c>
    </row>
    <row r="46" spans="2:9" ht="12">
      <c r="B46" s="706" t="s">
        <v>637</v>
      </c>
      <c r="C46" s="707"/>
      <c r="D46" s="358">
        <f aca="true" t="shared" si="8" ref="D46:I46">+D14+D15+D16+D17+D18+D19+D20+D21+D34+D40+D41+D43</f>
        <v>2000000</v>
      </c>
      <c r="E46" s="358">
        <f t="shared" si="8"/>
        <v>254547.33000000002</v>
      </c>
      <c r="F46" s="359">
        <f>+F14+F15+F16+F17+F18+F19+F20+F21+F34+F40+F41+F43</f>
        <v>2254547.33</v>
      </c>
      <c r="G46" s="358">
        <f t="shared" si="8"/>
        <v>2254547.33</v>
      </c>
      <c r="H46" s="359">
        <f>+H14+H15+H16+H17+H18+H19+H20+H21+H34+H40+H41+H43</f>
        <v>2254547.33</v>
      </c>
      <c r="I46" s="359">
        <f t="shared" si="8"/>
        <v>254547.33000000007</v>
      </c>
    </row>
    <row r="47" spans="2:9" ht="12">
      <c r="B47" s="204" t="s">
        <v>463</v>
      </c>
      <c r="C47" s="201"/>
      <c r="D47" s="367">
        <f>+SCRI!D74</f>
        <v>0</v>
      </c>
      <c r="E47" s="367">
        <f>+SCRI!F74</f>
        <v>0</v>
      </c>
      <c r="F47" s="368">
        <f>+D47+E47</f>
        <v>0</v>
      </c>
      <c r="G47" s="367">
        <f>-(SCRI!G74+SCRI!G74)</f>
        <v>0</v>
      </c>
      <c r="H47" s="368">
        <f>-SCRI!H74</f>
        <v>0</v>
      </c>
      <c r="I47" s="369">
        <f>+H47-D47</f>
        <v>0</v>
      </c>
    </row>
    <row r="48" spans="2:9" ht="12">
      <c r="B48" s="204"/>
      <c r="C48" s="201"/>
      <c r="D48" s="367"/>
      <c r="E48" s="367"/>
      <c r="F48" s="368"/>
      <c r="G48" s="367"/>
      <c r="H48" s="368"/>
      <c r="I48" s="369"/>
    </row>
    <row r="49" spans="2:9" ht="12">
      <c r="B49" s="268" t="s">
        <v>464</v>
      </c>
      <c r="C49" s="270"/>
      <c r="D49" s="367"/>
      <c r="E49" s="367"/>
      <c r="F49" s="368"/>
      <c r="G49" s="367"/>
      <c r="H49" s="368"/>
      <c r="I49" s="369"/>
    </row>
    <row r="50" spans="2:9" ht="12">
      <c r="B50" s="204" t="s">
        <v>465</v>
      </c>
      <c r="C50" s="201"/>
      <c r="D50" s="367">
        <f aca="true" t="shared" si="9" ref="D50:I50">SUM(D51:D58)</f>
        <v>6510670449</v>
      </c>
      <c r="E50" s="367">
        <f t="shared" si="9"/>
        <v>18418413.91</v>
      </c>
      <c r="F50" s="368">
        <f t="shared" si="9"/>
        <v>6529088862.91</v>
      </c>
      <c r="G50" s="367">
        <f t="shared" si="9"/>
        <v>6529088862.87</v>
      </c>
      <c r="H50" s="368">
        <f t="shared" si="9"/>
        <v>6529088862.87</v>
      </c>
      <c r="I50" s="368">
        <f t="shared" si="9"/>
        <v>18418413.869999886</v>
      </c>
    </row>
    <row r="51" spans="2:9" ht="25.5" customHeight="1">
      <c r="B51" s="695" t="s">
        <v>466</v>
      </c>
      <c r="C51" s="696"/>
      <c r="D51" s="367">
        <f>+SCRI!D78</f>
        <v>6510670449</v>
      </c>
      <c r="E51" s="367">
        <f>+SCRI!F78</f>
        <v>18418413.91</v>
      </c>
      <c r="F51" s="368">
        <f aca="true" t="shared" si="10" ref="F51:F58">+D51+E51</f>
        <v>6529088862.91</v>
      </c>
      <c r="G51" s="367">
        <f>-(SCRI!G78+SCRI!H78)</f>
        <v>6529088862.87</v>
      </c>
      <c r="H51" s="368">
        <f>-SCRI!H78</f>
        <v>6529088862.87</v>
      </c>
      <c r="I51" s="369">
        <f aca="true" t="shared" si="11" ref="I51:I58">+H51-D51</f>
        <v>18418413.869999886</v>
      </c>
    </row>
    <row r="52" spans="2:9" ht="12">
      <c r="B52" s="204" t="s">
        <v>467</v>
      </c>
      <c r="C52" s="201"/>
      <c r="D52" s="367">
        <f>+SCRI!D79</f>
        <v>0</v>
      </c>
      <c r="E52" s="367">
        <f>+SCRI!F79</f>
        <v>0</v>
      </c>
      <c r="F52" s="368">
        <f t="shared" si="10"/>
        <v>0</v>
      </c>
      <c r="G52" s="367">
        <f>-(SCRI!G79+SCRI!H79)</f>
        <v>0</v>
      </c>
      <c r="H52" s="368">
        <f>-SCRI!H79</f>
        <v>0</v>
      </c>
      <c r="I52" s="369">
        <f t="shared" si="11"/>
        <v>0</v>
      </c>
    </row>
    <row r="53" spans="2:9" ht="12">
      <c r="B53" s="204" t="s">
        <v>468</v>
      </c>
      <c r="C53" s="201"/>
      <c r="D53" s="367">
        <f>+SCRI!D80</f>
        <v>0</v>
      </c>
      <c r="E53" s="367">
        <f>+SCRI!F80</f>
        <v>0</v>
      </c>
      <c r="F53" s="368">
        <f t="shared" si="10"/>
        <v>0</v>
      </c>
      <c r="G53" s="367">
        <f>-(SCRI!G80+SCRI!H80)</f>
        <v>0</v>
      </c>
      <c r="H53" s="368">
        <f>-SCRI!H80</f>
        <v>0</v>
      </c>
      <c r="I53" s="369">
        <f t="shared" si="11"/>
        <v>0</v>
      </c>
    </row>
    <row r="54" spans="2:9" ht="36" customHeight="1">
      <c r="B54" s="695" t="s">
        <v>469</v>
      </c>
      <c r="C54" s="696"/>
      <c r="D54" s="367">
        <f>+SCRI!D81</f>
        <v>0</v>
      </c>
      <c r="E54" s="367">
        <f>+SCRI!F81</f>
        <v>0</v>
      </c>
      <c r="F54" s="368">
        <f t="shared" si="10"/>
        <v>0</v>
      </c>
      <c r="G54" s="367">
        <f>-(SCRI!G81+SCRI!H81)</f>
        <v>0</v>
      </c>
      <c r="H54" s="368">
        <f>-SCRI!H81</f>
        <v>0</v>
      </c>
      <c r="I54" s="369">
        <f t="shared" si="11"/>
        <v>0</v>
      </c>
    </row>
    <row r="55" spans="2:9" ht="12">
      <c r="B55" s="204" t="s">
        <v>470</v>
      </c>
      <c r="C55" s="201"/>
      <c r="D55" s="367">
        <f>+SCRI!D82</f>
        <v>0</v>
      </c>
      <c r="E55" s="367">
        <f>+SCRI!F82</f>
        <v>0</v>
      </c>
      <c r="F55" s="368">
        <f t="shared" si="10"/>
        <v>0</v>
      </c>
      <c r="G55" s="367">
        <f>-(SCRI!G82+SCRI!H82)</f>
        <v>0</v>
      </c>
      <c r="H55" s="368">
        <f>-SCRI!H82</f>
        <v>0</v>
      </c>
      <c r="I55" s="369">
        <f t="shared" si="11"/>
        <v>0</v>
      </c>
    </row>
    <row r="56" spans="2:9" ht="25.5" customHeight="1">
      <c r="B56" s="695" t="s">
        <v>471</v>
      </c>
      <c r="C56" s="696"/>
      <c r="D56" s="367">
        <f>+SCRI!D83</f>
        <v>0</v>
      </c>
      <c r="E56" s="367">
        <f>+SCRI!F83</f>
        <v>0</v>
      </c>
      <c r="F56" s="368">
        <f t="shared" si="10"/>
        <v>0</v>
      </c>
      <c r="G56" s="367">
        <f>-(SCRI!G83+SCRI!H83)</f>
        <v>0</v>
      </c>
      <c r="H56" s="368">
        <f>-SCRI!H83</f>
        <v>0</v>
      </c>
      <c r="I56" s="369">
        <f t="shared" si="11"/>
        <v>0</v>
      </c>
    </row>
    <row r="57" spans="2:9" ht="24.75" customHeight="1">
      <c r="B57" s="695" t="s">
        <v>472</v>
      </c>
      <c r="C57" s="696"/>
      <c r="D57" s="367">
        <f>+SCRI!D84</f>
        <v>0</v>
      </c>
      <c r="E57" s="367">
        <f>+SCRI!F84</f>
        <v>0</v>
      </c>
      <c r="F57" s="368">
        <f t="shared" si="10"/>
        <v>0</v>
      </c>
      <c r="G57" s="367">
        <f>-(SCRI!G84+SCRI!H84)</f>
        <v>0</v>
      </c>
      <c r="H57" s="368">
        <f>-SCRI!H84</f>
        <v>0</v>
      </c>
      <c r="I57" s="369">
        <f t="shared" si="11"/>
        <v>0</v>
      </c>
    </row>
    <row r="58" spans="2:9" ht="24" customHeight="1">
      <c r="B58" s="695" t="s">
        <v>473</v>
      </c>
      <c r="C58" s="696"/>
      <c r="D58" s="367">
        <f>+SCRI!D85</f>
        <v>0</v>
      </c>
      <c r="E58" s="367">
        <f>+SCRI!F85</f>
        <v>0</v>
      </c>
      <c r="F58" s="368">
        <f t="shared" si="10"/>
        <v>0</v>
      </c>
      <c r="G58" s="367">
        <f>-(SCRI!G85+SCRI!H85)</f>
        <v>0</v>
      </c>
      <c r="H58" s="368">
        <f>-SCRI!H85</f>
        <v>0</v>
      </c>
      <c r="I58" s="369">
        <f t="shared" si="11"/>
        <v>0</v>
      </c>
    </row>
    <row r="59" spans="2:9" ht="12">
      <c r="B59" s="233" t="s">
        <v>474</v>
      </c>
      <c r="C59" s="214"/>
      <c r="D59" s="367">
        <f aca="true" t="shared" si="12" ref="D59:I59">SUM(D60:D63)</f>
        <v>351060415</v>
      </c>
      <c r="E59" s="367">
        <f t="shared" si="12"/>
        <v>322461822.4</v>
      </c>
      <c r="F59" s="368">
        <f t="shared" si="12"/>
        <v>673522237.4</v>
      </c>
      <c r="G59" s="367">
        <f t="shared" si="12"/>
        <v>673522237.32</v>
      </c>
      <c r="H59" s="368">
        <f t="shared" si="12"/>
        <v>673522237.32</v>
      </c>
      <c r="I59" s="368">
        <f t="shared" si="12"/>
        <v>322461822.32000005</v>
      </c>
    </row>
    <row r="60" spans="2:9" ht="12">
      <c r="B60" s="695" t="s">
        <v>475</v>
      </c>
      <c r="C60" s="696"/>
      <c r="D60" s="367">
        <f>+SCRI!D87</f>
        <v>0</v>
      </c>
      <c r="E60" s="367">
        <f>+SCRI!F87</f>
        <v>0</v>
      </c>
      <c r="F60" s="368">
        <f>+D60+E60</f>
        <v>0</v>
      </c>
      <c r="G60" s="367">
        <f>-(SCRI!G87+SCRI!H87)</f>
        <v>0</v>
      </c>
      <c r="H60" s="368">
        <f>-SCRI!H87</f>
        <v>0</v>
      </c>
      <c r="I60" s="369">
        <f>+H60-D60</f>
        <v>0</v>
      </c>
    </row>
    <row r="61" spans="2:9" ht="12">
      <c r="B61" s="238" t="s">
        <v>476</v>
      </c>
      <c r="C61" s="269"/>
      <c r="D61" s="367">
        <f>+SCRI!D88</f>
        <v>0</v>
      </c>
      <c r="E61" s="367">
        <f>+SCRI!F88</f>
        <v>0</v>
      </c>
      <c r="F61" s="368">
        <f>+D61+E61</f>
        <v>0</v>
      </c>
      <c r="G61" s="367">
        <f>-(SCRI!G88+SCRI!H88)</f>
        <v>0</v>
      </c>
      <c r="H61" s="368">
        <f>-SCRI!H88</f>
        <v>0</v>
      </c>
      <c r="I61" s="369">
        <f>+H61-D61</f>
        <v>0</v>
      </c>
    </row>
    <row r="62" spans="2:9" ht="12">
      <c r="B62" s="204" t="s">
        <v>477</v>
      </c>
      <c r="C62" s="201"/>
      <c r="D62" s="367">
        <f>+SCRI!D89</f>
        <v>0</v>
      </c>
      <c r="E62" s="367">
        <f>+SCRI!F89</f>
        <v>0</v>
      </c>
      <c r="F62" s="368">
        <f>+D62+E62</f>
        <v>0</v>
      </c>
      <c r="G62" s="367">
        <f>-(SCRI!G89+SCRI!H89)</f>
        <v>0</v>
      </c>
      <c r="H62" s="368">
        <f>-SCRI!H89</f>
        <v>0</v>
      </c>
      <c r="I62" s="369">
        <f>+H62-D62</f>
        <v>0</v>
      </c>
    </row>
    <row r="63" spans="2:9" ht="12">
      <c r="B63" s="204" t="s">
        <v>478</v>
      </c>
      <c r="C63" s="201"/>
      <c r="D63" s="367">
        <f>+SCRI!D90</f>
        <v>351060415</v>
      </c>
      <c r="E63" s="367">
        <f>+SCRI!F90</f>
        <v>322461822.4</v>
      </c>
      <c r="F63" s="368">
        <f>+D63+E63</f>
        <v>673522237.4</v>
      </c>
      <c r="G63" s="367">
        <f>-(SCRI!G90+SCRI!H90)</f>
        <v>673522237.32</v>
      </c>
      <c r="H63" s="368">
        <f>-SCRI!H90</f>
        <v>673522237.32</v>
      </c>
      <c r="I63" s="369">
        <f>+H63-D63</f>
        <v>322461822.32000005</v>
      </c>
    </row>
    <row r="64" spans="2:9" ht="12">
      <c r="B64" s="204" t="s">
        <v>479</v>
      </c>
      <c r="C64" s="201"/>
      <c r="D64" s="367">
        <f aca="true" t="shared" si="13" ref="D64:I64">SUM(D65:D66)</f>
        <v>0</v>
      </c>
      <c r="E64" s="367">
        <f t="shared" si="13"/>
        <v>0</v>
      </c>
      <c r="F64" s="368">
        <f t="shared" si="13"/>
        <v>0</v>
      </c>
      <c r="G64" s="367">
        <f t="shared" si="13"/>
        <v>0</v>
      </c>
      <c r="H64" s="368">
        <f t="shared" si="13"/>
        <v>0</v>
      </c>
      <c r="I64" s="368">
        <f t="shared" si="13"/>
        <v>0</v>
      </c>
    </row>
    <row r="65" spans="2:9" ht="12">
      <c r="B65" s="695" t="s">
        <v>480</v>
      </c>
      <c r="C65" s="696"/>
      <c r="D65" s="367">
        <f>+SCRI!D92</f>
        <v>0</v>
      </c>
      <c r="E65" s="367">
        <f>+SCRI!F92</f>
        <v>0</v>
      </c>
      <c r="F65" s="368">
        <f>+D65+E65</f>
        <v>0</v>
      </c>
      <c r="G65" s="367">
        <f>-(SCRI!G92+SCRI!H92)</f>
        <v>0</v>
      </c>
      <c r="H65" s="368">
        <f>-SCRI!H92</f>
        <v>0</v>
      </c>
      <c r="I65" s="369">
        <f>+H65-D65</f>
        <v>0</v>
      </c>
    </row>
    <row r="66" spans="2:9" ht="12">
      <c r="B66" s="233" t="s">
        <v>481</v>
      </c>
      <c r="C66" s="214"/>
      <c r="D66" s="367">
        <f>+SCRI!D93</f>
        <v>0</v>
      </c>
      <c r="E66" s="367">
        <f>+SCRI!F93</f>
        <v>0</v>
      </c>
      <c r="F66" s="368">
        <f>+D66+E66</f>
        <v>0</v>
      </c>
      <c r="G66" s="367">
        <f>-(SCRI!G93+SCRI!H93)</f>
        <v>0</v>
      </c>
      <c r="H66" s="368">
        <f>-SCRI!H93</f>
        <v>0</v>
      </c>
      <c r="I66" s="369">
        <f>+H66-D66</f>
        <v>0</v>
      </c>
    </row>
    <row r="67" spans="2:9" ht="12">
      <c r="B67" s="695" t="s">
        <v>482</v>
      </c>
      <c r="C67" s="696"/>
      <c r="D67" s="367">
        <f>+SUM(SCRI!D95:D100)</f>
        <v>448895670</v>
      </c>
      <c r="E67" s="367">
        <f>+SUM(SCRI!F95:F100)</f>
        <v>73320050.74</v>
      </c>
      <c r="F67" s="368">
        <f>+D67+E67</f>
        <v>522215720.74</v>
      </c>
      <c r="G67" s="367">
        <f>-SUM(SCRI!G95:G100,SCRI!H95:H100)</f>
        <v>522215720.64</v>
      </c>
      <c r="H67" s="368">
        <f>-SUM(SCRI!H95:H100)</f>
        <v>522215720.64</v>
      </c>
      <c r="I67" s="369">
        <f>+H67-D67</f>
        <v>73320050.63999999</v>
      </c>
    </row>
    <row r="68" spans="2:9" ht="12">
      <c r="B68" s="204" t="s">
        <v>483</v>
      </c>
      <c r="C68" s="201"/>
      <c r="D68" s="367">
        <f>+SUM(SCRI!D101)</f>
        <v>0</v>
      </c>
      <c r="E68" s="367">
        <f>+SUM(SCRI!F101)</f>
        <v>0</v>
      </c>
      <c r="F68" s="368">
        <f>+D68+E68</f>
        <v>0</v>
      </c>
      <c r="G68" s="367">
        <f>-SUM(SCRI!G101,SCRI!H101)</f>
        <v>0</v>
      </c>
      <c r="H68" s="368">
        <f>-SUM(SCRI!H101)</f>
        <v>0</v>
      </c>
      <c r="I68" s="369">
        <f>+H68-D68</f>
        <v>0</v>
      </c>
    </row>
    <row r="69" spans="2:9" ht="12">
      <c r="B69" s="204"/>
      <c r="C69" s="201"/>
      <c r="D69" s="367"/>
      <c r="E69" s="367"/>
      <c r="F69" s="368"/>
      <c r="G69" s="367"/>
      <c r="H69" s="368"/>
      <c r="I69" s="369"/>
    </row>
    <row r="70" spans="2:9" ht="24">
      <c r="B70" s="208" t="s">
        <v>484</v>
      </c>
      <c r="C70" s="263"/>
      <c r="D70" s="358">
        <f>+D50+D59+D64+D67+D68</f>
        <v>7310626534</v>
      </c>
      <c r="E70" s="358">
        <f>+E50+E59+E64+E67+E68</f>
        <v>414200287.05</v>
      </c>
      <c r="F70" s="359">
        <f>+F50+F59+F64+F67+F68</f>
        <v>7724826821.049999</v>
      </c>
      <c r="G70" s="358">
        <f>+G50+G59+G64+G67+G68</f>
        <v>7724826820.83</v>
      </c>
      <c r="H70" s="359">
        <f>+H50+H59+H64+H67+H68</f>
        <v>7724826820.83</v>
      </c>
      <c r="I70" s="360">
        <f>+H70-D70</f>
        <v>414200286.8299999</v>
      </c>
    </row>
    <row r="71" spans="2:9" ht="12">
      <c r="B71" s="204"/>
      <c r="C71" s="201"/>
      <c r="D71" s="367"/>
      <c r="E71" s="367"/>
      <c r="F71" s="368"/>
      <c r="G71" s="367"/>
      <c r="H71" s="368"/>
      <c r="I71" s="369"/>
    </row>
    <row r="72" spans="2:9" ht="12">
      <c r="B72" s="236" t="s">
        <v>485</v>
      </c>
      <c r="C72" s="203"/>
      <c r="D72" s="358">
        <f aca="true" t="shared" si="14" ref="D72:I72">+D73</f>
        <v>0</v>
      </c>
      <c r="E72" s="358">
        <f t="shared" si="14"/>
        <v>0</v>
      </c>
      <c r="F72" s="359">
        <f t="shared" si="14"/>
        <v>0</v>
      </c>
      <c r="G72" s="358">
        <f t="shared" si="14"/>
        <v>0</v>
      </c>
      <c r="H72" s="359">
        <f t="shared" si="14"/>
        <v>0</v>
      </c>
      <c r="I72" s="359">
        <f t="shared" si="14"/>
        <v>0</v>
      </c>
    </row>
    <row r="73" spans="2:9" ht="12">
      <c r="B73" s="204" t="s">
        <v>755</v>
      </c>
      <c r="C73" s="201"/>
      <c r="D73" s="367">
        <f>+SUM(SCRI!D103:D104)</f>
        <v>0</v>
      </c>
      <c r="E73" s="367">
        <f>+SUM(SCRI!F103:F104)</f>
        <v>0</v>
      </c>
      <c r="F73" s="368">
        <f>+D73+E73</f>
        <v>0</v>
      </c>
      <c r="G73" s="367">
        <f>-SUM(SCRI!G103:G104,SCRI!H103:H104)</f>
        <v>0</v>
      </c>
      <c r="H73" s="368">
        <f>-SUM(SCRI!H103:H104)</f>
        <v>0</v>
      </c>
      <c r="I73" s="369">
        <f>+H73-D73</f>
        <v>0</v>
      </c>
    </row>
    <row r="74" spans="2:9" ht="12">
      <c r="B74" s="204"/>
      <c r="C74" s="201"/>
      <c r="D74" s="367"/>
      <c r="E74" s="367"/>
      <c r="F74" s="368"/>
      <c r="G74" s="367"/>
      <c r="H74" s="368"/>
      <c r="I74" s="369"/>
    </row>
    <row r="75" spans="2:9" ht="12">
      <c r="B75" s="236" t="s">
        <v>486</v>
      </c>
      <c r="C75" s="203"/>
      <c r="D75" s="358">
        <f>+D46+D70+D72</f>
        <v>7312626534</v>
      </c>
      <c r="E75" s="358">
        <f>+E46+E70+E72</f>
        <v>414454834.38</v>
      </c>
      <c r="F75" s="359">
        <f>+F46+F70+F72</f>
        <v>7727081368.379999</v>
      </c>
      <c r="G75" s="358">
        <f>+G46+G70+G72</f>
        <v>7727081368.16</v>
      </c>
      <c r="H75" s="359">
        <f>+H46+H70+H72</f>
        <v>7727081368.16</v>
      </c>
      <c r="I75" s="360">
        <f>+H75-D75</f>
        <v>414454834.15999985</v>
      </c>
    </row>
    <row r="76" spans="2:9" ht="12">
      <c r="B76" s="204"/>
      <c r="C76" s="201"/>
      <c r="D76" s="367"/>
      <c r="E76" s="367"/>
      <c r="F76" s="368"/>
      <c r="G76" s="367"/>
      <c r="H76" s="368"/>
      <c r="I76" s="369"/>
    </row>
    <row r="77" spans="2:9" ht="12">
      <c r="B77" s="236" t="s">
        <v>487</v>
      </c>
      <c r="C77" s="203"/>
      <c r="D77" s="367"/>
      <c r="E77" s="367"/>
      <c r="F77" s="368"/>
      <c r="G77" s="367"/>
      <c r="H77" s="368"/>
      <c r="I77" s="369"/>
    </row>
    <row r="78" spans="2:9" ht="23.25" customHeight="1">
      <c r="B78" s="695" t="s">
        <v>488</v>
      </c>
      <c r="C78" s="696"/>
      <c r="D78" s="345"/>
      <c r="E78" s="345"/>
      <c r="F78" s="346"/>
      <c r="G78" s="345"/>
      <c r="H78" s="346"/>
      <c r="I78" s="347"/>
    </row>
    <row r="79" spans="2:9" ht="22.5" customHeight="1">
      <c r="B79" s="695" t="s">
        <v>489</v>
      </c>
      <c r="C79" s="696"/>
      <c r="D79" s="345"/>
      <c r="E79" s="345"/>
      <c r="F79" s="346"/>
      <c r="G79" s="345"/>
      <c r="H79" s="346"/>
      <c r="I79" s="347"/>
    </row>
    <row r="80" spans="2:9" ht="24" customHeight="1">
      <c r="B80" s="709" t="s">
        <v>490</v>
      </c>
      <c r="C80" s="710"/>
      <c r="D80" s="358">
        <f aca="true" t="shared" si="15" ref="D80:I80">+D78+D79</f>
        <v>0</v>
      </c>
      <c r="E80" s="358">
        <f t="shared" si="15"/>
        <v>0</v>
      </c>
      <c r="F80" s="358">
        <f t="shared" si="15"/>
        <v>0</v>
      </c>
      <c r="G80" s="358">
        <f t="shared" si="15"/>
        <v>0</v>
      </c>
      <c r="H80" s="359">
        <f t="shared" si="15"/>
        <v>0</v>
      </c>
      <c r="I80" s="360">
        <f t="shared" si="15"/>
        <v>0</v>
      </c>
    </row>
    <row r="81" spans="2:9" ht="12">
      <c r="B81" s="237"/>
      <c r="C81" s="239"/>
      <c r="D81" s="361"/>
      <c r="E81" s="361"/>
      <c r="F81" s="362"/>
      <c r="G81" s="363"/>
      <c r="H81" s="362"/>
      <c r="I81" s="363"/>
    </row>
    <row r="82" spans="2:9" ht="12">
      <c r="B82" s="689"/>
      <c r="C82" s="689"/>
      <c r="D82" s="689"/>
      <c r="E82" s="689"/>
      <c r="F82" s="689"/>
      <c r="G82" s="689"/>
      <c r="H82" s="689"/>
      <c r="I82" s="308"/>
    </row>
    <row r="83" spans="2:9" ht="12">
      <c r="B83" s="689"/>
      <c r="C83" s="689"/>
      <c r="D83" s="689"/>
      <c r="E83" s="689"/>
      <c r="F83" s="689"/>
      <c r="G83" s="689"/>
      <c r="H83" s="689"/>
      <c r="I83" s="308"/>
    </row>
    <row r="84" spans="2:9" ht="12">
      <c r="B84" s="200"/>
      <c r="C84" s="200"/>
      <c r="D84" s="308"/>
      <c r="E84" s="308"/>
      <c r="F84" s="308"/>
      <c r="G84" s="308"/>
      <c r="H84" s="308"/>
      <c r="I84" s="308"/>
    </row>
    <row r="85" spans="2:9" ht="12">
      <c r="B85" s="200"/>
      <c r="C85" s="200"/>
      <c r="D85" s="308"/>
      <c r="E85" s="308"/>
      <c r="F85" s="308"/>
      <c r="G85" s="308"/>
      <c r="H85" s="308"/>
      <c r="I85" s="308"/>
    </row>
    <row r="86" spans="1:10" s="574" customFormat="1" ht="12">
      <c r="A86" s="201"/>
      <c r="B86" s="201"/>
      <c r="C86" s="201"/>
      <c r="D86" s="214"/>
      <c r="E86" s="214"/>
      <c r="F86" s="214"/>
      <c r="G86" s="214"/>
      <c r="H86" s="214"/>
      <c r="I86" s="214"/>
      <c r="J86" s="201"/>
    </row>
    <row r="87" spans="1:10" s="574" customFormat="1" ht="12">
      <c r="A87" s="201"/>
      <c r="B87" s="201"/>
      <c r="C87" s="201"/>
      <c r="D87" s="214"/>
      <c r="E87" s="214"/>
      <c r="F87" s="214"/>
      <c r="G87" s="214"/>
      <c r="H87" s="214"/>
      <c r="I87" s="214"/>
      <c r="J87" s="201"/>
    </row>
    <row r="88" spans="1:10" s="574" customFormat="1" ht="12">
      <c r="A88" s="201"/>
      <c r="B88" s="203"/>
      <c r="C88" s="203"/>
      <c r="D88" s="263"/>
      <c r="E88" s="263"/>
      <c r="F88" s="263"/>
      <c r="G88" s="263"/>
      <c r="H88" s="263"/>
      <c r="I88" s="263"/>
      <c r="J88" s="201"/>
    </row>
    <row r="89" spans="1:10" s="574" customFormat="1" ht="12">
      <c r="A89" s="201"/>
      <c r="B89" s="203"/>
      <c r="C89" s="203"/>
      <c r="D89" s="263"/>
      <c r="E89" s="263"/>
      <c r="F89" s="263"/>
      <c r="G89" s="263"/>
      <c r="H89" s="263"/>
      <c r="I89" s="263"/>
      <c r="J89" s="201"/>
    </row>
    <row r="90" spans="1:10" s="574" customFormat="1" ht="12">
      <c r="A90" s="201"/>
      <c r="B90" s="203"/>
      <c r="C90" s="697"/>
      <c r="D90" s="697"/>
      <c r="E90" s="697"/>
      <c r="F90" s="263"/>
      <c r="G90" s="708"/>
      <c r="H90" s="708"/>
      <c r="I90" s="708"/>
      <c r="J90" s="201"/>
    </row>
    <row r="91" spans="1:10" s="574" customFormat="1" ht="12">
      <c r="A91" s="201"/>
      <c r="B91" s="203"/>
      <c r="C91" s="697"/>
      <c r="D91" s="697"/>
      <c r="E91" s="697"/>
      <c r="F91" s="263"/>
      <c r="G91" s="708"/>
      <c r="H91" s="708"/>
      <c r="I91" s="708"/>
      <c r="J91" s="201"/>
    </row>
    <row r="92" spans="2:9" ht="12">
      <c r="B92" s="303"/>
      <c r="C92" s="303"/>
      <c r="D92" s="309"/>
      <c r="E92" s="309"/>
      <c r="F92" s="309"/>
      <c r="G92" s="309"/>
      <c r="H92" s="309"/>
      <c r="I92" s="309"/>
    </row>
  </sheetData>
  <sheetProtection password="88C8" sheet="1" objects="1" scenarios="1" selectLockedCells="1"/>
  <mergeCells count="30">
    <mergeCell ref="B83:H83"/>
    <mergeCell ref="C90:E90"/>
    <mergeCell ref="B56:C56"/>
    <mergeCell ref="B57:C57"/>
    <mergeCell ref="B58:C58"/>
    <mergeCell ref="B60:C60"/>
    <mergeCell ref="B82:H82"/>
    <mergeCell ref="B65:C65"/>
    <mergeCell ref="B67:C67"/>
    <mergeCell ref="B46:C46"/>
    <mergeCell ref="C91:E91"/>
    <mergeCell ref="G91:I91"/>
    <mergeCell ref="G90:I90"/>
    <mergeCell ref="B78:C78"/>
    <mergeCell ref="B79:C79"/>
    <mergeCell ref="B80:C80"/>
    <mergeCell ref="B2:I2"/>
    <mergeCell ref="B3:I3"/>
    <mergeCell ref="B4:I4"/>
    <mergeCell ref="B5:I5"/>
    <mergeCell ref="D9:I9"/>
    <mergeCell ref="B9:C10"/>
    <mergeCell ref="C7:G7"/>
    <mergeCell ref="B27:C27"/>
    <mergeCell ref="B33:C33"/>
    <mergeCell ref="B34:C34"/>
    <mergeCell ref="B51:C51"/>
    <mergeCell ref="B54:C54"/>
    <mergeCell ref="B24:C24"/>
    <mergeCell ref="B25:C25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portrait" scale="66" r:id="rId2"/>
  <headerFooter>
    <oddFooter>&amp;C&amp;A&amp;RPágina &amp;P</oddFooter>
  </headerFooter>
  <ignoredErrors>
    <ignoredError sqref="F34:F40 F42:F43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7"/>
  <sheetViews>
    <sheetView showGridLines="0" showOutlineSymbols="0" view="pageBreakPreview" zoomScaleSheetLayoutView="100" zoomScalePageLayoutView="130" workbookViewId="0" topLeftCell="A52">
      <selection activeCell="D87" sqref="D87:J87"/>
    </sheetView>
  </sheetViews>
  <sheetFormatPr defaultColWidth="11.421875" defaultRowHeight="15"/>
  <cols>
    <col min="1" max="1" width="1.28515625" style="3" customWidth="1"/>
    <col min="2" max="2" width="11.421875" style="3" customWidth="1"/>
    <col min="3" max="3" width="55.00390625" style="3" customWidth="1"/>
    <col min="4" max="4" width="16.57421875" style="3" bestFit="1" customWidth="1"/>
    <col min="5" max="5" width="17.7109375" style="3" bestFit="1" customWidth="1"/>
    <col min="6" max="6" width="24.7109375" style="3" bestFit="1" customWidth="1"/>
    <col min="7" max="8" width="17.7109375" style="3" bestFit="1" customWidth="1"/>
    <col min="9" max="10" width="13.00390625" style="3" bestFit="1" customWidth="1"/>
    <col min="11" max="11" width="1.28515625" style="3" customWidth="1"/>
    <col min="12" max="16384" width="11.421875" style="3" customWidth="1"/>
  </cols>
  <sheetData>
    <row r="1" spans="3:11" s="2" customFormat="1" ht="12">
      <c r="C1" s="178"/>
      <c r="D1" s="178"/>
      <c r="E1" s="178"/>
      <c r="F1" s="178"/>
      <c r="G1" s="178"/>
      <c r="H1" s="178"/>
      <c r="I1" s="178"/>
      <c r="J1" s="178"/>
      <c r="K1" s="178"/>
    </row>
    <row r="2" spans="3:11" s="2" customFormat="1" ht="12">
      <c r="C2" s="711" t="s">
        <v>368</v>
      </c>
      <c r="D2" s="711"/>
      <c r="E2" s="711"/>
      <c r="F2" s="711"/>
      <c r="G2" s="711"/>
      <c r="H2" s="711"/>
      <c r="I2" s="280"/>
      <c r="J2" s="280"/>
      <c r="K2" s="280"/>
    </row>
    <row r="3" spans="3:8" s="2" customFormat="1" ht="12">
      <c r="C3" s="680" t="str">
        <f>"Del 1 de enero al "&amp;TEXT(INDEX(Periodos,ENTE!D18,1),"dd")&amp;" de "&amp;TEXT(INDEX(Periodos,ENTE!D18,1),"mmmm")&amp;" de "&amp;TEXT(INDEX(Periodos,ENTE!D18,1),"aaaa")&amp;""</f>
        <v>Del 1 de enero al 31 de diciembre de 2018</v>
      </c>
      <c r="D3" s="680"/>
      <c r="E3" s="680"/>
      <c r="F3" s="680"/>
      <c r="G3" s="680"/>
      <c r="H3" s="680"/>
    </row>
    <row r="4" spans="3:8" s="2" customFormat="1" ht="12">
      <c r="C4" s="680" t="s">
        <v>91</v>
      </c>
      <c r="D4" s="680"/>
      <c r="E4" s="680"/>
      <c r="F4" s="680"/>
      <c r="G4" s="680"/>
      <c r="H4" s="680"/>
    </row>
    <row r="5" spans="3:8" s="2" customFormat="1" ht="12">
      <c r="C5" s="5"/>
      <c r="E5" s="6"/>
      <c r="F5" s="6"/>
      <c r="G5" s="6"/>
      <c r="H5" s="7"/>
    </row>
    <row r="6" spans="2:10" s="2" customFormat="1" ht="12">
      <c r="B6" s="4" t="s">
        <v>4</v>
      </c>
      <c r="C6" s="681" t="str">
        <f>ENTE!D8</f>
        <v>UNIDAD DE SERVICIOS PARA LA EDUCACION BASICA EN EL ESTADO DE QUERETARO</v>
      </c>
      <c r="D6" s="681"/>
      <c r="E6" s="681"/>
      <c r="F6" s="681"/>
      <c r="G6" s="681"/>
      <c r="H6" s="681"/>
      <c r="I6" s="681"/>
      <c r="J6" s="681"/>
    </row>
    <row r="7" spans="3:8" s="2" customFormat="1" ht="12">
      <c r="C7" s="5"/>
      <c r="E7" s="6"/>
      <c r="F7" s="6"/>
      <c r="G7" s="6"/>
      <c r="H7" s="7"/>
    </row>
    <row r="8" spans="2:10" s="2" customFormat="1" ht="12">
      <c r="B8" s="678" t="s">
        <v>368</v>
      </c>
      <c r="C8" s="678"/>
      <c r="D8" s="678">
        <v>2018</v>
      </c>
      <c r="E8" s="678"/>
      <c r="F8" s="678"/>
      <c r="G8" s="678"/>
      <c r="H8" s="678"/>
      <c r="I8" s="678"/>
      <c r="J8" s="678"/>
    </row>
    <row r="9" spans="2:10" s="2" customFormat="1" ht="28.5" customHeight="1">
      <c r="B9" s="189" t="s">
        <v>359</v>
      </c>
      <c r="C9" s="189" t="s">
        <v>360</v>
      </c>
      <c r="D9" s="189" t="s">
        <v>369</v>
      </c>
      <c r="E9" s="189" t="s">
        <v>370</v>
      </c>
      <c r="F9" s="189" t="s">
        <v>371</v>
      </c>
      <c r="G9" s="189" t="s">
        <v>372</v>
      </c>
      <c r="H9" s="189" t="s">
        <v>373</v>
      </c>
      <c r="I9" s="189" t="s">
        <v>374</v>
      </c>
      <c r="J9" s="189" t="s">
        <v>375</v>
      </c>
    </row>
    <row r="10" spans="2:10" ht="12">
      <c r="B10" s="193"/>
      <c r="C10" s="348"/>
      <c r="D10" s="188"/>
      <c r="E10" s="188"/>
      <c r="F10" s="188"/>
      <c r="G10" s="188"/>
      <c r="H10" s="188"/>
      <c r="I10" s="188"/>
      <c r="J10" s="190"/>
    </row>
    <row r="11" spans="2:10" ht="12">
      <c r="B11" s="193"/>
      <c r="C11" s="348"/>
      <c r="D11" s="188"/>
      <c r="E11" s="188"/>
      <c r="F11" s="188"/>
      <c r="G11" s="188"/>
      <c r="H11" s="188"/>
      <c r="I11" s="188"/>
      <c r="J11" s="190"/>
    </row>
    <row r="12" spans="2:10" ht="12">
      <c r="B12" s="193"/>
      <c r="C12" s="349" t="s">
        <v>754</v>
      </c>
      <c r="D12" s="188"/>
      <c r="E12" s="188"/>
      <c r="F12" s="188"/>
      <c r="G12" s="188"/>
      <c r="H12" s="188"/>
      <c r="I12" s="188"/>
      <c r="J12" s="190"/>
    </row>
    <row r="13" spans="2:10" ht="12">
      <c r="B13" s="193"/>
      <c r="C13" s="349"/>
      <c r="D13" s="188"/>
      <c r="E13" s="188"/>
      <c r="F13" s="188"/>
      <c r="G13" s="188"/>
      <c r="H13" s="188"/>
      <c r="I13" s="188"/>
      <c r="J13" s="190"/>
    </row>
    <row r="14" spans="2:11" ht="12">
      <c r="B14" s="193"/>
      <c r="C14" s="348" t="s">
        <v>831</v>
      </c>
      <c r="D14" s="188">
        <v>0</v>
      </c>
      <c r="E14" s="188"/>
      <c r="F14" s="188">
        <v>199333.33000000002</v>
      </c>
      <c r="G14" s="188"/>
      <c r="H14" s="188">
        <v>0</v>
      </c>
      <c r="I14" s="188">
        <v>0</v>
      </c>
      <c r="J14" s="190">
        <v>199333.33000000002</v>
      </c>
      <c r="K14" s="3">
        <v>59333.33</v>
      </c>
    </row>
    <row r="15" spans="2:10" ht="12">
      <c r="B15" s="193"/>
      <c r="C15" s="348" t="s">
        <v>935</v>
      </c>
      <c r="D15" s="188"/>
      <c r="E15" s="188"/>
      <c r="F15" s="188">
        <v>212813.8</v>
      </c>
      <c r="G15" s="188"/>
      <c r="H15" s="188">
        <v>0</v>
      </c>
      <c r="I15" s="188">
        <v>0</v>
      </c>
      <c r="J15" s="190">
        <v>211611.8</v>
      </c>
    </row>
    <row r="16" spans="2:10" ht="12">
      <c r="B16" s="193"/>
      <c r="C16" s="348" t="s">
        <v>936</v>
      </c>
      <c r="D16" s="188">
        <v>0</v>
      </c>
      <c r="E16" s="188"/>
      <c r="F16" s="188">
        <v>131691.84</v>
      </c>
      <c r="G16" s="188"/>
      <c r="H16" s="188">
        <v>0</v>
      </c>
      <c r="I16" s="188">
        <v>0</v>
      </c>
      <c r="J16" s="190">
        <v>126593.64</v>
      </c>
    </row>
    <row r="17" spans="2:11" ht="12">
      <c r="B17" s="193"/>
      <c r="C17" s="348" t="s">
        <v>937</v>
      </c>
      <c r="D17" s="188">
        <v>0</v>
      </c>
      <c r="E17" s="188"/>
      <c r="F17" s="188">
        <v>6892.6900000000005</v>
      </c>
      <c r="G17" s="188"/>
      <c r="H17" s="188">
        <v>0</v>
      </c>
      <c r="I17" s="188">
        <v>0</v>
      </c>
      <c r="J17" s="190">
        <v>6892.6900000000005</v>
      </c>
      <c r="K17" s="3">
        <v>4848.55</v>
      </c>
    </row>
    <row r="18" spans="2:10" ht="12">
      <c r="B18" s="193"/>
      <c r="C18" s="348" t="s">
        <v>939</v>
      </c>
      <c r="D18" s="188"/>
      <c r="E18" s="188"/>
      <c r="F18" s="188">
        <v>39000</v>
      </c>
      <c r="G18" s="188"/>
      <c r="H18" s="188"/>
      <c r="I18" s="188"/>
      <c r="J18" s="190">
        <v>38600</v>
      </c>
    </row>
    <row r="19" spans="2:10" ht="12">
      <c r="B19" s="193"/>
      <c r="C19" s="348" t="s">
        <v>940</v>
      </c>
      <c r="D19" s="188">
        <v>0</v>
      </c>
      <c r="E19" s="188"/>
      <c r="F19" s="188">
        <v>4176</v>
      </c>
      <c r="G19" s="188"/>
      <c r="H19" s="188">
        <v>0</v>
      </c>
      <c r="I19" s="188">
        <v>0</v>
      </c>
      <c r="J19" s="190">
        <v>4176</v>
      </c>
    </row>
    <row r="20" spans="2:11" ht="12">
      <c r="B20" s="193"/>
      <c r="C20" s="348" t="s">
        <v>941</v>
      </c>
      <c r="D20" s="188">
        <v>16800</v>
      </c>
      <c r="E20" s="188"/>
      <c r="F20" s="188">
        <v>295907.16</v>
      </c>
      <c r="G20" s="188"/>
      <c r="H20" s="188">
        <v>0</v>
      </c>
      <c r="I20" s="188">
        <v>0</v>
      </c>
      <c r="J20" s="190">
        <v>312656.11</v>
      </c>
      <c r="K20" s="3">
        <v>109815.68999999999</v>
      </c>
    </row>
    <row r="21" spans="2:11" ht="12">
      <c r="B21" s="193"/>
      <c r="C21" s="348" t="s">
        <v>942</v>
      </c>
      <c r="D21" s="188">
        <v>800000</v>
      </c>
      <c r="E21" s="188"/>
      <c r="F21" s="188">
        <v>2463164.95</v>
      </c>
      <c r="G21" s="188"/>
      <c r="H21" s="188">
        <v>0</v>
      </c>
      <c r="I21" s="188">
        <v>0</v>
      </c>
      <c r="J21" s="190">
        <v>2477020.9399999995</v>
      </c>
      <c r="K21" s="3">
        <v>73043.47</v>
      </c>
    </row>
    <row r="22" spans="2:11" ht="12">
      <c r="B22" s="193"/>
      <c r="C22" s="348" t="s">
        <v>943</v>
      </c>
      <c r="D22" s="188">
        <v>1183200</v>
      </c>
      <c r="E22" s="188"/>
      <c r="F22" s="188">
        <v>-674332.44</v>
      </c>
      <c r="G22" s="188"/>
      <c r="H22" s="188">
        <v>0</v>
      </c>
      <c r="I22" s="188">
        <v>0</v>
      </c>
      <c r="J22" s="190">
        <v>503266.83</v>
      </c>
      <c r="K22" s="3">
        <v>149801.83000000002</v>
      </c>
    </row>
    <row r="23" spans="2:10" ht="12">
      <c r="B23" s="193"/>
      <c r="C23" s="349"/>
      <c r="D23" s="188"/>
      <c r="E23" s="188"/>
      <c r="F23" s="188"/>
      <c r="G23" s="188"/>
      <c r="H23" s="188"/>
      <c r="I23" s="188"/>
      <c r="J23" s="190"/>
    </row>
    <row r="24" spans="2:10" ht="12">
      <c r="B24" s="193"/>
      <c r="C24" s="350"/>
      <c r="D24" s="188"/>
      <c r="E24" s="188"/>
      <c r="F24" s="188"/>
      <c r="G24" s="188"/>
      <c r="H24" s="188"/>
      <c r="I24" s="188"/>
      <c r="J24" s="190"/>
    </row>
    <row r="25" spans="2:10" ht="12">
      <c r="B25" s="193"/>
      <c r="C25" s="349" t="s">
        <v>753</v>
      </c>
      <c r="D25" s="188"/>
      <c r="E25" s="188"/>
      <c r="F25" s="188"/>
      <c r="G25" s="188"/>
      <c r="H25" s="188"/>
      <c r="I25" s="188"/>
      <c r="J25" s="190"/>
    </row>
    <row r="26" spans="2:11" ht="12">
      <c r="B26" s="193"/>
      <c r="C26" s="348" t="s">
        <v>814</v>
      </c>
      <c r="D26" s="188">
        <v>10556130</v>
      </c>
      <c r="E26" s="188"/>
      <c r="F26" s="188">
        <v>3948498.829999998</v>
      </c>
      <c r="G26" s="188"/>
      <c r="H26" s="188">
        <v>0</v>
      </c>
      <c r="I26" s="188"/>
      <c r="J26" s="190">
        <v>14498563.940000005</v>
      </c>
      <c r="K26" s="3">
        <v>2129106.87</v>
      </c>
    </row>
    <row r="27" spans="2:11" ht="12">
      <c r="B27" s="193"/>
      <c r="C27" s="348" t="s">
        <v>815</v>
      </c>
      <c r="D27" s="188">
        <v>9958974</v>
      </c>
      <c r="E27" s="188"/>
      <c r="F27" s="188">
        <v>1522615.2699999977</v>
      </c>
      <c r="G27" s="188"/>
      <c r="H27" s="188">
        <v>0</v>
      </c>
      <c r="I27" s="188"/>
      <c r="J27" s="190">
        <v>11481589.269999994</v>
      </c>
      <c r="K27" s="3">
        <v>1699719.73</v>
      </c>
    </row>
    <row r="28" spans="2:11" ht="12">
      <c r="B28" s="193"/>
      <c r="C28" s="348" t="s">
        <v>817</v>
      </c>
      <c r="D28" s="188">
        <v>4958239</v>
      </c>
      <c r="E28" s="188"/>
      <c r="F28" s="188">
        <v>307466.86</v>
      </c>
      <c r="G28" s="188"/>
      <c r="H28" s="188">
        <v>0</v>
      </c>
      <c r="I28" s="188"/>
      <c r="J28" s="190">
        <v>5265705.8599999985</v>
      </c>
      <c r="K28" s="3">
        <v>972646.78</v>
      </c>
    </row>
    <row r="29" spans="2:11" ht="12">
      <c r="B29" s="193"/>
      <c r="C29" s="348" t="s">
        <v>818</v>
      </c>
      <c r="D29" s="188">
        <v>23231702</v>
      </c>
      <c r="E29" s="188"/>
      <c r="F29" s="188">
        <v>12312679.909999982</v>
      </c>
      <c r="G29" s="188"/>
      <c r="H29" s="188">
        <v>0</v>
      </c>
      <c r="I29" s="188"/>
      <c r="J29" s="190">
        <v>35531161.84000001</v>
      </c>
      <c r="K29" s="3">
        <v>2530546.2299999995</v>
      </c>
    </row>
    <row r="30" spans="2:11" ht="12">
      <c r="B30" s="193"/>
      <c r="C30" s="348" t="s">
        <v>819</v>
      </c>
      <c r="D30" s="188">
        <v>25875172</v>
      </c>
      <c r="E30" s="188"/>
      <c r="F30" s="188">
        <v>5698680.05</v>
      </c>
      <c r="G30" s="188"/>
      <c r="H30" s="188">
        <v>0</v>
      </c>
      <c r="I30" s="188"/>
      <c r="J30" s="190">
        <v>31464312.059999987</v>
      </c>
      <c r="K30" s="3">
        <v>12190647.75</v>
      </c>
    </row>
    <row r="31" spans="2:11" ht="12">
      <c r="B31" s="193"/>
      <c r="C31" s="348" t="s">
        <v>820</v>
      </c>
      <c r="D31" s="188">
        <v>5960132</v>
      </c>
      <c r="E31" s="188"/>
      <c r="F31" s="188">
        <v>269790679.9099997</v>
      </c>
      <c r="G31" s="188"/>
      <c r="H31" s="188">
        <v>0</v>
      </c>
      <c r="I31" s="188"/>
      <c r="J31" s="190">
        <v>275750811.90999955</v>
      </c>
      <c r="K31" s="3">
        <v>137471518.52999997</v>
      </c>
    </row>
    <row r="32" spans="2:11" ht="12">
      <c r="B32" s="193"/>
      <c r="C32" s="348" t="s">
        <v>816</v>
      </c>
      <c r="D32" s="188">
        <v>1068244447</v>
      </c>
      <c r="E32" s="188"/>
      <c r="F32" s="188">
        <v>-237614594.68</v>
      </c>
      <c r="G32" s="188"/>
      <c r="H32" s="188">
        <v>0</v>
      </c>
      <c r="I32" s="188"/>
      <c r="J32" s="190">
        <v>830274500.6500002</v>
      </c>
      <c r="K32" s="3">
        <v>109186228.60999998</v>
      </c>
    </row>
    <row r="33" spans="2:11" ht="12">
      <c r="B33" s="193"/>
      <c r="C33" s="348" t="s">
        <v>821</v>
      </c>
      <c r="D33" s="188">
        <v>1538923276</v>
      </c>
      <c r="E33" s="188"/>
      <c r="F33" s="188">
        <v>549946982.12</v>
      </c>
      <c r="G33" s="188"/>
      <c r="H33" s="188">
        <v>0</v>
      </c>
      <c r="I33" s="188"/>
      <c r="J33" s="190">
        <v>2088127176.0800004</v>
      </c>
      <c r="K33" s="3">
        <v>162710953.38000003</v>
      </c>
    </row>
    <row r="34" spans="2:11" ht="12">
      <c r="B34" s="193"/>
      <c r="C34" s="348" t="s">
        <v>822</v>
      </c>
      <c r="D34" s="188">
        <v>2375178664</v>
      </c>
      <c r="E34" s="188"/>
      <c r="F34" s="188">
        <v>-323396587.89</v>
      </c>
      <c r="G34" s="188"/>
      <c r="H34" s="188">
        <v>0</v>
      </c>
      <c r="I34" s="188"/>
      <c r="J34" s="190">
        <v>2051458277.5699987</v>
      </c>
      <c r="K34" s="3">
        <v>266034956.42999998</v>
      </c>
    </row>
    <row r="35" spans="2:11" ht="12">
      <c r="B35" s="193"/>
      <c r="C35" s="348" t="s">
        <v>823</v>
      </c>
      <c r="D35" s="188">
        <v>773610125</v>
      </c>
      <c r="E35" s="188"/>
      <c r="F35" s="188">
        <v>-18961520.36</v>
      </c>
      <c r="G35" s="188"/>
      <c r="H35" s="188">
        <v>0</v>
      </c>
      <c r="I35" s="188">
        <v>1302007.7800000003</v>
      </c>
      <c r="J35" s="190">
        <v>752653998.04</v>
      </c>
      <c r="K35" s="3">
        <v>89903028.61999999</v>
      </c>
    </row>
    <row r="36" spans="2:11" ht="12">
      <c r="B36" s="193"/>
      <c r="C36" s="348" t="s">
        <v>824</v>
      </c>
      <c r="D36" s="188">
        <v>21155147</v>
      </c>
      <c r="E36" s="188"/>
      <c r="F36" s="188">
        <v>2769895.99</v>
      </c>
      <c r="G36" s="188"/>
      <c r="H36" s="188">
        <v>0</v>
      </c>
      <c r="I36" s="188"/>
      <c r="J36" s="190">
        <v>23924922.39000001</v>
      </c>
      <c r="K36" s="3">
        <v>3580852.810000001</v>
      </c>
    </row>
    <row r="37" spans="2:11" ht="12">
      <c r="B37" s="193"/>
      <c r="C37" s="348" t="s">
        <v>825</v>
      </c>
      <c r="D37" s="188">
        <v>40816904</v>
      </c>
      <c r="E37" s="188"/>
      <c r="F37" s="188">
        <v>1012983.53</v>
      </c>
      <c r="G37" s="188"/>
      <c r="H37" s="188">
        <v>0</v>
      </c>
      <c r="I37" s="188"/>
      <c r="J37" s="190">
        <v>41829887.52000005</v>
      </c>
      <c r="K37" s="3">
        <v>5392972.729999998</v>
      </c>
    </row>
    <row r="38" spans="2:11" ht="12">
      <c r="B38" s="193"/>
      <c r="C38" s="348" t="s">
        <v>826</v>
      </c>
      <c r="D38" s="188">
        <v>9518044</v>
      </c>
      <c r="E38" s="188"/>
      <c r="F38" s="188">
        <v>686315.47</v>
      </c>
      <c r="G38" s="188"/>
      <c r="H38" s="188">
        <v>0</v>
      </c>
      <c r="I38" s="188"/>
      <c r="J38" s="190">
        <v>10204359.479999993</v>
      </c>
      <c r="K38" s="3">
        <v>1770318.9099999995</v>
      </c>
    </row>
    <row r="39" spans="2:11" ht="12">
      <c r="B39" s="193"/>
      <c r="C39" s="348" t="s">
        <v>827</v>
      </c>
      <c r="D39" s="188">
        <v>1254955501</v>
      </c>
      <c r="E39" s="188"/>
      <c r="F39" s="188">
        <v>65412310.23</v>
      </c>
      <c r="G39" s="188"/>
      <c r="H39" s="188">
        <v>0</v>
      </c>
      <c r="I39" s="188"/>
      <c r="J39" s="190">
        <v>1320366331.2399988</v>
      </c>
      <c r="K39" s="3">
        <v>126732814.30000009</v>
      </c>
    </row>
    <row r="40" spans="2:11" ht="12">
      <c r="B40" s="193"/>
      <c r="C40" s="348" t="s">
        <v>828</v>
      </c>
      <c r="D40" s="188">
        <v>105212831</v>
      </c>
      <c r="E40" s="188"/>
      <c r="F40" s="188">
        <v>39878563.25</v>
      </c>
      <c r="G40" s="188"/>
      <c r="H40" s="188">
        <v>0</v>
      </c>
      <c r="I40" s="188"/>
      <c r="J40" s="190">
        <v>144524614.84999982</v>
      </c>
      <c r="K40" s="3">
        <v>15848407.339999996</v>
      </c>
    </row>
    <row r="41" spans="2:11" ht="12">
      <c r="B41" s="193"/>
      <c r="C41" s="348" t="s">
        <v>829</v>
      </c>
      <c r="D41" s="188">
        <v>9816159</v>
      </c>
      <c r="E41" s="188"/>
      <c r="F41" s="188">
        <v>47723957.63999999</v>
      </c>
      <c r="G41" s="188"/>
      <c r="H41" s="188">
        <v>0</v>
      </c>
      <c r="I41" s="188"/>
      <c r="J41" s="190">
        <v>57540116.63999998</v>
      </c>
      <c r="K41" s="3">
        <v>3334107.3099999996</v>
      </c>
    </row>
    <row r="42" spans="2:11" ht="12">
      <c r="B42" s="193"/>
      <c r="C42" s="348" t="s">
        <v>830</v>
      </c>
      <c r="D42" s="188">
        <v>32655087</v>
      </c>
      <c r="E42" s="188"/>
      <c r="F42" s="188">
        <v>8478795.99</v>
      </c>
      <c r="G42" s="188"/>
      <c r="H42" s="188">
        <v>0</v>
      </c>
      <c r="I42" s="188"/>
      <c r="J42" s="190">
        <v>41077428.57999998</v>
      </c>
      <c r="K42" s="3">
        <v>3810857.65</v>
      </c>
    </row>
    <row r="43" spans="2:10" ht="12">
      <c r="B43" s="193"/>
      <c r="C43" s="348"/>
      <c r="D43" s="188"/>
      <c r="E43" s="188"/>
      <c r="F43" s="188"/>
      <c r="G43" s="188"/>
      <c r="H43" s="188"/>
      <c r="I43" s="188"/>
      <c r="J43" s="190"/>
    </row>
    <row r="44" spans="2:10" ht="12">
      <c r="B44" s="193"/>
      <c r="C44" s="348"/>
      <c r="D44" s="188"/>
      <c r="E44" s="188"/>
      <c r="F44" s="188"/>
      <c r="G44" s="188"/>
      <c r="H44" s="188"/>
      <c r="I44" s="188"/>
      <c r="J44" s="190"/>
    </row>
    <row r="45" spans="2:10" ht="12">
      <c r="B45" s="193"/>
      <c r="C45" s="348"/>
      <c r="D45" s="188"/>
      <c r="E45" s="188"/>
      <c r="F45" s="188"/>
      <c r="G45" s="188"/>
      <c r="H45" s="188"/>
      <c r="I45" s="188"/>
      <c r="J45" s="190"/>
    </row>
    <row r="46" spans="2:10" ht="12">
      <c r="B46" s="193"/>
      <c r="C46" s="348"/>
      <c r="D46" s="188"/>
      <c r="E46" s="188"/>
      <c r="F46" s="188"/>
      <c r="G46" s="188"/>
      <c r="H46" s="188"/>
      <c r="I46" s="188"/>
      <c r="J46" s="190"/>
    </row>
    <row r="47" spans="2:10" ht="12">
      <c r="B47" s="193"/>
      <c r="C47" s="348"/>
      <c r="D47" s="188"/>
      <c r="E47" s="188"/>
      <c r="F47" s="188"/>
      <c r="G47" s="188"/>
      <c r="H47" s="188"/>
      <c r="I47" s="188"/>
      <c r="J47" s="190"/>
    </row>
    <row r="48" spans="2:10" ht="12">
      <c r="B48" s="193"/>
      <c r="C48" s="348"/>
      <c r="D48" s="188"/>
      <c r="E48" s="188"/>
      <c r="F48" s="188"/>
      <c r="G48" s="188"/>
      <c r="H48" s="188"/>
      <c r="I48" s="188"/>
      <c r="J48" s="190"/>
    </row>
    <row r="49" spans="2:10" ht="12">
      <c r="B49" s="193"/>
      <c r="C49" s="348"/>
      <c r="D49" s="188"/>
      <c r="E49" s="188"/>
      <c r="F49" s="188"/>
      <c r="G49" s="188"/>
      <c r="H49" s="188"/>
      <c r="I49" s="188"/>
      <c r="J49" s="190"/>
    </row>
    <row r="50" spans="2:10" ht="12">
      <c r="B50" s="193"/>
      <c r="C50" s="348"/>
      <c r="D50" s="188"/>
      <c r="E50" s="188"/>
      <c r="F50" s="188"/>
      <c r="G50" s="188"/>
      <c r="H50" s="188"/>
      <c r="I50" s="188"/>
      <c r="J50" s="190"/>
    </row>
    <row r="51" spans="2:10" ht="12">
      <c r="B51" s="193"/>
      <c r="C51" s="348"/>
      <c r="D51" s="188"/>
      <c r="E51" s="188"/>
      <c r="F51" s="188"/>
      <c r="G51" s="188"/>
      <c r="H51" s="188"/>
      <c r="I51" s="188"/>
      <c r="J51" s="190"/>
    </row>
    <row r="52" spans="2:10" ht="12">
      <c r="B52" s="193"/>
      <c r="C52" s="348"/>
      <c r="D52" s="188"/>
      <c r="E52" s="188"/>
      <c r="F52" s="188"/>
      <c r="G52" s="188"/>
      <c r="H52" s="188"/>
      <c r="I52" s="188"/>
      <c r="J52" s="190"/>
    </row>
    <row r="53" spans="2:10" ht="12">
      <c r="B53" s="193"/>
      <c r="C53" s="348"/>
      <c r="D53" s="188"/>
      <c r="E53" s="188"/>
      <c r="F53" s="188"/>
      <c r="G53" s="188"/>
      <c r="H53" s="188"/>
      <c r="I53" s="188"/>
      <c r="J53" s="190"/>
    </row>
    <row r="54" spans="2:10" ht="12">
      <c r="B54" s="193"/>
      <c r="C54" s="348"/>
      <c r="D54" s="188"/>
      <c r="E54" s="188"/>
      <c r="F54" s="188"/>
      <c r="G54" s="188"/>
      <c r="H54" s="188"/>
      <c r="I54" s="188"/>
      <c r="J54" s="190"/>
    </row>
    <row r="55" spans="2:10" ht="12">
      <c r="B55" s="193"/>
      <c r="C55" s="348"/>
      <c r="D55" s="188"/>
      <c r="E55" s="188"/>
      <c r="F55" s="188"/>
      <c r="G55" s="188"/>
      <c r="H55" s="188"/>
      <c r="I55" s="188"/>
      <c r="J55" s="190"/>
    </row>
    <row r="56" spans="2:10" ht="12">
      <c r="B56" s="193"/>
      <c r="C56" s="348"/>
      <c r="D56" s="188"/>
      <c r="E56" s="188"/>
      <c r="F56" s="188"/>
      <c r="G56" s="188"/>
      <c r="H56" s="188"/>
      <c r="I56" s="188"/>
      <c r="J56" s="190"/>
    </row>
    <row r="57" spans="2:10" ht="12">
      <c r="B57" s="193"/>
      <c r="C57" s="348"/>
      <c r="D57" s="188"/>
      <c r="E57" s="188"/>
      <c r="F57" s="188"/>
      <c r="G57" s="188"/>
      <c r="H57" s="188"/>
      <c r="I57" s="188"/>
      <c r="J57" s="190"/>
    </row>
    <row r="58" spans="2:10" ht="12">
      <c r="B58" s="193"/>
      <c r="C58" s="348"/>
      <c r="D58" s="188"/>
      <c r="E58" s="188"/>
      <c r="F58" s="188"/>
      <c r="G58" s="188"/>
      <c r="H58" s="188"/>
      <c r="I58" s="188"/>
      <c r="J58" s="190"/>
    </row>
    <row r="59" spans="2:10" ht="12">
      <c r="B59" s="193"/>
      <c r="C59" s="348"/>
      <c r="D59" s="188"/>
      <c r="E59" s="188"/>
      <c r="F59" s="188"/>
      <c r="G59" s="188"/>
      <c r="H59" s="188"/>
      <c r="I59" s="188"/>
      <c r="J59" s="190"/>
    </row>
    <row r="60" spans="2:10" ht="12">
      <c r="B60" s="193"/>
      <c r="C60" s="348"/>
      <c r="D60" s="188"/>
      <c r="E60" s="188"/>
      <c r="F60" s="188"/>
      <c r="G60" s="188"/>
      <c r="H60" s="188"/>
      <c r="I60" s="188"/>
      <c r="J60" s="190"/>
    </row>
    <row r="61" spans="2:10" ht="12">
      <c r="B61" s="193"/>
      <c r="C61" s="348"/>
      <c r="D61" s="188"/>
      <c r="E61" s="188"/>
      <c r="F61" s="188"/>
      <c r="G61" s="188"/>
      <c r="H61" s="188"/>
      <c r="I61" s="188"/>
      <c r="J61" s="190"/>
    </row>
    <row r="62" spans="2:10" ht="12">
      <c r="B62" s="193"/>
      <c r="C62" s="348"/>
      <c r="D62" s="188"/>
      <c r="E62" s="188"/>
      <c r="F62" s="188"/>
      <c r="G62" s="188"/>
      <c r="H62" s="188"/>
      <c r="I62" s="188"/>
      <c r="J62" s="190"/>
    </row>
    <row r="63" spans="2:10" ht="12">
      <c r="B63" s="193"/>
      <c r="C63" s="348"/>
      <c r="D63" s="188"/>
      <c r="E63" s="188"/>
      <c r="F63" s="188"/>
      <c r="G63" s="188"/>
      <c r="H63" s="188"/>
      <c r="I63" s="188"/>
      <c r="J63" s="190"/>
    </row>
    <row r="64" spans="2:10" ht="12">
      <c r="B64" s="193"/>
      <c r="C64" s="348"/>
      <c r="D64" s="188"/>
      <c r="E64" s="188"/>
      <c r="F64" s="188"/>
      <c r="G64" s="188"/>
      <c r="H64" s="188"/>
      <c r="I64" s="188"/>
      <c r="J64" s="190"/>
    </row>
    <row r="65" spans="2:10" ht="12">
      <c r="B65" s="193"/>
      <c r="C65" s="348"/>
      <c r="D65" s="188"/>
      <c r="E65" s="188"/>
      <c r="F65" s="188"/>
      <c r="G65" s="188"/>
      <c r="H65" s="188"/>
      <c r="I65" s="188"/>
      <c r="J65" s="190"/>
    </row>
    <row r="66" spans="2:10" ht="12">
      <c r="B66" s="193"/>
      <c r="C66" s="348"/>
      <c r="D66" s="188"/>
      <c r="E66" s="188"/>
      <c r="F66" s="188"/>
      <c r="G66" s="188"/>
      <c r="H66" s="188"/>
      <c r="I66" s="188"/>
      <c r="J66" s="190"/>
    </row>
    <row r="67" spans="2:10" ht="12">
      <c r="B67" s="193"/>
      <c r="C67" s="348"/>
      <c r="D67" s="188"/>
      <c r="E67" s="188"/>
      <c r="F67" s="188"/>
      <c r="G67" s="188"/>
      <c r="H67" s="188"/>
      <c r="I67" s="188"/>
      <c r="J67" s="190"/>
    </row>
    <row r="68" spans="2:10" ht="12">
      <c r="B68" s="193"/>
      <c r="C68" s="348"/>
      <c r="D68" s="188"/>
      <c r="E68" s="188"/>
      <c r="F68" s="188"/>
      <c r="G68" s="188"/>
      <c r="H68" s="188"/>
      <c r="I68" s="188"/>
      <c r="J68" s="190"/>
    </row>
    <row r="69" spans="2:10" ht="12">
      <c r="B69" s="193"/>
      <c r="C69" s="348"/>
      <c r="D69" s="188"/>
      <c r="E69" s="188"/>
      <c r="F69" s="188"/>
      <c r="G69" s="188"/>
      <c r="H69" s="188"/>
      <c r="I69" s="188"/>
      <c r="J69" s="190"/>
    </row>
    <row r="70" spans="2:10" ht="12">
      <c r="B70" s="193"/>
      <c r="C70" s="348"/>
      <c r="D70" s="188"/>
      <c r="E70" s="188"/>
      <c r="F70" s="188"/>
      <c r="G70" s="188"/>
      <c r="H70" s="188"/>
      <c r="I70" s="188"/>
      <c r="J70" s="190"/>
    </row>
    <row r="71" spans="2:10" ht="12">
      <c r="B71" s="193"/>
      <c r="C71" s="348"/>
      <c r="D71" s="188"/>
      <c r="E71" s="188"/>
      <c r="F71" s="188"/>
      <c r="G71" s="188"/>
      <c r="H71" s="188"/>
      <c r="I71" s="188"/>
      <c r="J71" s="190"/>
    </row>
    <row r="72" spans="2:10" ht="12">
      <c r="B72" s="193"/>
      <c r="C72" s="348"/>
      <c r="D72" s="188"/>
      <c r="E72" s="188"/>
      <c r="F72" s="188"/>
      <c r="G72" s="188"/>
      <c r="H72" s="188"/>
      <c r="I72" s="188"/>
      <c r="J72" s="190"/>
    </row>
    <row r="73" spans="2:10" ht="12">
      <c r="B73" s="193"/>
      <c r="C73" s="348"/>
      <c r="D73" s="188"/>
      <c r="E73" s="188"/>
      <c r="F73" s="188"/>
      <c r="G73" s="188"/>
      <c r="H73" s="188"/>
      <c r="I73" s="188"/>
      <c r="J73" s="190"/>
    </row>
    <row r="74" spans="2:10" ht="12">
      <c r="B74" s="193"/>
      <c r="C74" s="348"/>
      <c r="D74" s="188"/>
      <c r="E74" s="188"/>
      <c r="F74" s="188"/>
      <c r="G74" s="188"/>
      <c r="H74" s="188"/>
      <c r="I74" s="188"/>
      <c r="J74" s="190"/>
    </row>
    <row r="75" spans="2:10" ht="12">
      <c r="B75" s="193"/>
      <c r="C75" s="348"/>
      <c r="D75" s="188"/>
      <c r="E75" s="188"/>
      <c r="F75" s="188"/>
      <c r="G75" s="188"/>
      <c r="H75" s="188"/>
      <c r="I75" s="188"/>
      <c r="J75" s="190"/>
    </row>
    <row r="76" spans="2:10" ht="12">
      <c r="B76" s="193"/>
      <c r="C76" s="348"/>
      <c r="D76" s="188"/>
      <c r="E76" s="188"/>
      <c r="F76" s="188"/>
      <c r="G76" s="188"/>
      <c r="H76" s="188"/>
      <c r="I76" s="188"/>
      <c r="J76" s="190"/>
    </row>
    <row r="77" spans="2:10" ht="12">
      <c r="B77" s="193"/>
      <c r="C77" s="348"/>
      <c r="D77" s="188"/>
      <c r="E77" s="188"/>
      <c r="F77" s="188"/>
      <c r="G77" s="188"/>
      <c r="H77" s="188"/>
      <c r="I77" s="188"/>
      <c r="J77" s="190"/>
    </row>
    <row r="78" spans="2:10" ht="12">
      <c r="B78" s="193"/>
      <c r="C78" s="348"/>
      <c r="D78" s="188"/>
      <c r="E78" s="188"/>
      <c r="F78" s="188"/>
      <c r="G78" s="188"/>
      <c r="H78" s="188"/>
      <c r="I78" s="188"/>
      <c r="J78" s="190"/>
    </row>
    <row r="79" spans="2:10" ht="12">
      <c r="B79" s="193"/>
      <c r="C79" s="348"/>
      <c r="D79" s="188"/>
      <c r="E79" s="188"/>
      <c r="F79" s="188"/>
      <c r="G79" s="188"/>
      <c r="H79" s="188"/>
      <c r="I79" s="188"/>
      <c r="J79" s="190"/>
    </row>
    <row r="80" spans="2:10" ht="12">
      <c r="B80" s="193"/>
      <c r="C80" s="348"/>
      <c r="D80" s="188"/>
      <c r="E80" s="188"/>
      <c r="F80" s="188"/>
      <c r="G80" s="188"/>
      <c r="H80" s="188"/>
      <c r="I80" s="188"/>
      <c r="J80" s="190"/>
    </row>
    <row r="81" spans="2:10" ht="12">
      <c r="B81" s="193"/>
      <c r="C81" s="348"/>
      <c r="D81" s="188"/>
      <c r="E81" s="188"/>
      <c r="F81" s="188"/>
      <c r="G81" s="188"/>
      <c r="H81" s="188"/>
      <c r="I81" s="188"/>
      <c r="J81" s="190"/>
    </row>
    <row r="82" spans="2:10" ht="12">
      <c r="B82" s="193"/>
      <c r="C82" s="348"/>
      <c r="D82" s="188"/>
      <c r="E82" s="188"/>
      <c r="F82" s="188"/>
      <c r="G82" s="188"/>
      <c r="H82" s="188"/>
      <c r="I82" s="188"/>
      <c r="J82" s="190"/>
    </row>
    <row r="83" spans="2:10" ht="12">
      <c r="B83" s="193"/>
      <c r="C83" s="348"/>
      <c r="D83" s="188"/>
      <c r="E83" s="188"/>
      <c r="F83" s="188"/>
      <c r="G83" s="188"/>
      <c r="H83" s="188"/>
      <c r="I83" s="188"/>
      <c r="J83" s="190"/>
    </row>
    <row r="84" spans="2:10" ht="12">
      <c r="B84" s="193"/>
      <c r="C84" s="348"/>
      <c r="D84" s="188"/>
      <c r="E84" s="188"/>
      <c r="F84" s="188"/>
      <c r="G84" s="188"/>
      <c r="H84" s="188"/>
      <c r="I84" s="188"/>
      <c r="J84" s="190"/>
    </row>
    <row r="85" spans="2:10" ht="12">
      <c r="B85" s="193"/>
      <c r="C85" s="348"/>
      <c r="D85" s="188"/>
      <c r="E85" s="188"/>
      <c r="F85" s="188"/>
      <c r="G85" s="188"/>
      <c r="H85" s="188"/>
      <c r="I85" s="188"/>
      <c r="J85" s="190"/>
    </row>
    <row r="86" spans="2:10" ht="12">
      <c r="B86" s="195"/>
      <c r="C86" s="351"/>
      <c r="D86" s="191"/>
      <c r="E86" s="191"/>
      <c r="F86" s="191"/>
      <c r="G86" s="191"/>
      <c r="H86" s="191"/>
      <c r="I86" s="191"/>
      <c r="J86" s="192"/>
    </row>
    <row r="87" spans="4:10" ht="12">
      <c r="D87" s="10">
        <f aca="true" t="shared" si="0" ref="D87:J87">SUM(D10:D86)</f>
        <v>7312626534</v>
      </c>
      <c r="E87" s="10">
        <f t="shared" si="0"/>
        <v>0</v>
      </c>
      <c r="F87" s="10">
        <f t="shared" si="0"/>
        <v>432196369.4499997</v>
      </c>
      <c r="G87" s="10">
        <f t="shared" si="0"/>
        <v>0</v>
      </c>
      <c r="H87" s="10">
        <f t="shared" si="0"/>
        <v>0</v>
      </c>
      <c r="I87" s="10">
        <f>SUM(I10:I86)</f>
        <v>1302007.7800000003</v>
      </c>
      <c r="J87" s="10">
        <f t="shared" si="0"/>
        <v>7739853909.259997</v>
      </c>
    </row>
  </sheetData>
  <sheetProtection selectLockedCells="1"/>
  <mergeCells count="6">
    <mergeCell ref="B8:C8"/>
    <mergeCell ref="D8:J8"/>
    <mergeCell ref="C2:H2"/>
    <mergeCell ref="C3:H3"/>
    <mergeCell ref="C6:J6"/>
    <mergeCell ref="C4:H4"/>
  </mergeCells>
  <printOptions/>
  <pageMargins left="0.708661417322835" right="0.708661417322835" top="0.748031496062992" bottom="0.748031496062992" header="0.31496062992126" footer="0.31496062992126"/>
  <pageSetup blackAndWhite="1" draft="1" fitToHeight="15" fitToWidth="1" horizontalDpi="600" verticalDpi="600" orientation="portrait" scale="47" r:id="rId1"/>
  <headerFooter>
    <oddFooter>&amp;LBorrador&amp;C&amp;A&amp;RPágina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8"/>
  <sheetViews>
    <sheetView showGridLines="0" view="pageBreakPreview" zoomScaleSheetLayoutView="100" zoomScalePageLayoutView="0" workbookViewId="0" topLeftCell="A55">
      <selection activeCell="I87" sqref="I87"/>
    </sheetView>
  </sheetViews>
  <sheetFormatPr defaultColWidth="11.421875" defaultRowHeight="15"/>
  <cols>
    <col min="1" max="1" width="2.28125" style="21" customWidth="1"/>
    <col min="2" max="2" width="4.7109375" style="3" customWidth="1"/>
    <col min="3" max="3" width="52.57421875" style="3" customWidth="1"/>
    <col min="4" max="9" width="12.7109375" style="3" customWidth="1"/>
    <col min="10" max="10" width="3.28125" style="3" customWidth="1"/>
    <col min="11" max="16384" width="11.421875" style="3" customWidth="1"/>
  </cols>
  <sheetData>
    <row r="1" s="21" customFormat="1" ht="12"/>
    <row r="2" spans="2:10" ht="12">
      <c r="B2" s="711"/>
      <c r="C2" s="711"/>
      <c r="D2" s="711"/>
      <c r="E2" s="711"/>
      <c r="F2" s="711"/>
      <c r="G2" s="711"/>
      <c r="H2" s="711"/>
      <c r="I2" s="711"/>
      <c r="J2" s="280"/>
    </row>
    <row r="3" spans="2:9" ht="12">
      <c r="B3" s="693" t="s">
        <v>241</v>
      </c>
      <c r="C3" s="693"/>
      <c r="D3" s="693"/>
      <c r="E3" s="693"/>
      <c r="F3" s="693"/>
      <c r="G3" s="693"/>
      <c r="H3" s="693"/>
      <c r="I3" s="693"/>
    </row>
    <row r="4" spans="2:9" ht="12">
      <c r="B4" s="693" t="str">
        <f>"Del 1 de enero al "&amp;TEXT(INDEX(Periodos,ENTE!D18,1),"dd")&amp;" de "&amp;TEXT(INDEX(Periodos,ENTE!D18,1),"mmmm")&amp;" de "&amp;TEXT(INDEX(Periodos,ENTE!D18,1),"aaaa")&amp;""</f>
        <v>Del 1 de enero al 31 de diciembre de 2018</v>
      </c>
      <c r="C4" s="693"/>
      <c r="D4" s="693"/>
      <c r="E4" s="693"/>
      <c r="F4" s="693"/>
      <c r="G4" s="693"/>
      <c r="H4" s="693"/>
      <c r="I4" s="693"/>
    </row>
    <row r="5" spans="2:9" ht="12">
      <c r="B5" s="693" t="s">
        <v>91</v>
      </c>
      <c r="C5" s="693"/>
      <c r="D5" s="693"/>
      <c r="E5" s="693"/>
      <c r="F5" s="693"/>
      <c r="G5" s="693"/>
      <c r="H5" s="693"/>
      <c r="I5" s="693"/>
    </row>
    <row r="6" spans="2:9" ht="12">
      <c r="B6" s="693"/>
      <c r="C6" s="693"/>
      <c r="D6" s="693"/>
      <c r="E6" s="693"/>
      <c r="F6" s="693"/>
      <c r="G6" s="693"/>
      <c r="H6" s="693"/>
      <c r="I6" s="693"/>
    </row>
    <row r="7" spans="2:9" ht="16.5" customHeight="1">
      <c r="B7" s="178" t="s">
        <v>4</v>
      </c>
      <c r="C7" s="681" t="str">
        <f>ENTE!D8</f>
        <v>UNIDAD DE SERVICIOS PARA LA EDUCACION BASICA EN EL ESTADO DE QUERETARO</v>
      </c>
      <c r="D7" s="681"/>
      <c r="E7" s="681"/>
      <c r="F7" s="681"/>
      <c r="G7" s="681"/>
      <c r="H7" s="681"/>
      <c r="I7" s="681"/>
    </row>
    <row r="8" s="21" customFormat="1" ht="12"/>
    <row r="9" spans="2:9" ht="12">
      <c r="B9" s="714" t="s">
        <v>92</v>
      </c>
      <c r="C9" s="714"/>
      <c r="D9" s="715" t="s">
        <v>492</v>
      </c>
      <c r="E9" s="715"/>
      <c r="F9" s="715"/>
      <c r="G9" s="715"/>
      <c r="H9" s="715"/>
      <c r="I9" s="715" t="s">
        <v>635</v>
      </c>
    </row>
    <row r="10" spans="2:9" ht="24">
      <c r="B10" s="714"/>
      <c r="C10" s="714"/>
      <c r="D10" s="127" t="s">
        <v>242</v>
      </c>
      <c r="E10" s="127" t="s">
        <v>243</v>
      </c>
      <c r="F10" s="127" t="s">
        <v>219</v>
      </c>
      <c r="G10" s="127" t="s">
        <v>220</v>
      </c>
      <c r="H10" s="127" t="s">
        <v>244</v>
      </c>
      <c r="I10" s="715"/>
    </row>
    <row r="11" spans="2:9" ht="12">
      <c r="B11" s="714"/>
      <c r="C11" s="714"/>
      <c r="D11" s="127">
        <v>1</v>
      </c>
      <c r="E11" s="127">
        <v>2</v>
      </c>
      <c r="F11" s="127" t="s">
        <v>245</v>
      </c>
      <c r="G11" s="127">
        <v>4</v>
      </c>
      <c r="H11" s="127">
        <v>5</v>
      </c>
      <c r="I11" s="127" t="s">
        <v>246</v>
      </c>
    </row>
    <row r="12" spans="2:9" ht="12">
      <c r="B12" s="128"/>
      <c r="C12" s="129"/>
      <c r="D12" s="130"/>
      <c r="E12" s="130"/>
      <c r="F12" s="130"/>
      <c r="G12" s="130"/>
      <c r="H12" s="130"/>
      <c r="I12" s="130"/>
    </row>
    <row r="13" spans="1:9" s="1" customFormat="1" ht="12">
      <c r="A13" s="124"/>
      <c r="B13" s="140"/>
      <c r="C13" s="528"/>
      <c r="D13" s="529">
        <f>IF(C13="","",-SCA!D10)</f>
      </c>
      <c r="E13" s="529">
        <f>IF(C13="","",-SCA!F10)</f>
      </c>
      <c r="F13" s="529">
        <f>IF(C13="","",D13+E13)</f>
      </c>
      <c r="G13" s="529">
        <f>IF(C13="","",SCA!H10)</f>
      </c>
      <c r="H13" s="529">
        <f>IF(C13="","",SCA!J10)</f>
      </c>
      <c r="I13" s="529">
        <f>IF(C13="","",F13-G13)</f>
      </c>
    </row>
    <row r="14" spans="2:9" ht="12">
      <c r="B14" s="128"/>
      <c r="C14" s="530" t="str">
        <f>IF(SCA!C12="","",SCA!C12)</f>
        <v>GASTO NO ETIQUETADO</v>
      </c>
      <c r="D14" s="531"/>
      <c r="E14" s="531"/>
      <c r="F14" s="531"/>
      <c r="G14" s="531"/>
      <c r="H14" s="531"/>
      <c r="I14" s="531"/>
    </row>
    <row r="15" spans="2:9" ht="12">
      <c r="B15" s="128"/>
      <c r="C15" s="530">
        <f>IF(SCA!C13="","",SCA!C13)</f>
      </c>
      <c r="D15" s="531"/>
      <c r="E15" s="531"/>
      <c r="F15" s="531"/>
      <c r="G15" s="531"/>
      <c r="H15" s="531"/>
      <c r="I15" s="531"/>
    </row>
    <row r="16" spans="2:9" ht="12">
      <c r="B16" s="128"/>
      <c r="C16" s="530" t="str">
        <f>IF(SCA!C14="","",SCA!C14)</f>
        <v>     A. P670 DIRECCION DE EVALUACION DE LA POLITICA EDUCATIVA</v>
      </c>
      <c r="D16" s="531"/>
      <c r="E16" s="531">
        <v>199333.33000000002</v>
      </c>
      <c r="F16" s="531">
        <f>+D16+E16</f>
        <v>199333.33000000002</v>
      </c>
      <c r="G16" s="531">
        <v>199333.33000000002</v>
      </c>
      <c r="H16" s="531">
        <v>199333.33000000002</v>
      </c>
      <c r="I16" s="531">
        <f>+F16-G16</f>
        <v>0</v>
      </c>
    </row>
    <row r="17" spans="2:9" ht="12">
      <c r="B17" s="128"/>
      <c r="C17" s="530" t="s">
        <v>935</v>
      </c>
      <c r="D17" s="531"/>
      <c r="E17" s="531">
        <v>212813.8</v>
      </c>
      <c r="F17" s="531">
        <f aca="true" t="shared" si="0" ref="F17:F24">+D17+E17</f>
        <v>212813.8</v>
      </c>
      <c r="G17" s="531">
        <v>211611.8</v>
      </c>
      <c r="H17" s="531">
        <v>211611.8</v>
      </c>
      <c r="I17" s="531">
        <f aca="true" t="shared" si="1" ref="I17:I24">+F17-G17</f>
        <v>1202</v>
      </c>
    </row>
    <row r="18" spans="2:9" ht="12">
      <c r="B18" s="128"/>
      <c r="C18" s="530" t="str">
        <f>IF(SCA!C16="","",SCA!C16)</f>
        <v>     C. P690 SUBCOORDINACION  DE GESTION EDUCATIVA</v>
      </c>
      <c r="D18" s="531"/>
      <c r="E18" s="531">
        <v>131691.84</v>
      </c>
      <c r="F18" s="531">
        <f t="shared" si="0"/>
        <v>131691.84</v>
      </c>
      <c r="G18" s="531">
        <v>126593.64</v>
      </c>
      <c r="H18" s="531">
        <v>126593.64</v>
      </c>
      <c r="I18" s="531">
        <f t="shared" si="1"/>
        <v>5098.199999999997</v>
      </c>
    </row>
    <row r="19" spans="2:9" ht="12">
      <c r="B19" s="128"/>
      <c r="C19" s="530" t="str">
        <f>IF(SCA!C17="","",SCA!C17)</f>
        <v>     D. P730 DIRECCION DE EQUIDAD Y APOYO A LA EDUCACION</v>
      </c>
      <c r="D19" s="531"/>
      <c r="E19" s="531">
        <v>6892.6900000000005</v>
      </c>
      <c r="F19" s="531">
        <f t="shared" si="0"/>
        <v>6892.6900000000005</v>
      </c>
      <c r="G19" s="531">
        <v>6892.6900000000005</v>
      </c>
      <c r="H19" s="531">
        <v>6892.6900000000005</v>
      </c>
      <c r="I19" s="531">
        <f t="shared" si="1"/>
        <v>0</v>
      </c>
    </row>
    <row r="20" spans="2:9" ht="12">
      <c r="B20" s="128"/>
      <c r="C20" s="530" t="s">
        <v>939</v>
      </c>
      <c r="D20" s="531"/>
      <c r="E20" s="531">
        <v>39000</v>
      </c>
      <c r="F20" s="531">
        <f t="shared" si="0"/>
        <v>39000</v>
      </c>
      <c r="G20" s="531">
        <v>38600</v>
      </c>
      <c r="H20" s="531">
        <v>38600</v>
      </c>
      <c r="I20" s="531">
        <f t="shared" si="1"/>
        <v>400</v>
      </c>
    </row>
    <row r="21" spans="2:9" ht="12">
      <c r="B21" s="128"/>
      <c r="C21" s="530" t="str">
        <f>IF(SCA!C19="","",SCA!C19)</f>
        <v>     F. P760 DIRECCION DE PLANEACION EDUCATIVA</v>
      </c>
      <c r="D21" s="531"/>
      <c r="E21" s="531">
        <v>4176</v>
      </c>
      <c r="F21" s="531">
        <f t="shared" si="0"/>
        <v>4176</v>
      </c>
      <c r="G21" s="531">
        <v>4176</v>
      </c>
      <c r="H21" s="531">
        <v>4176</v>
      </c>
      <c r="I21" s="531">
        <f t="shared" si="1"/>
        <v>0</v>
      </c>
    </row>
    <row r="22" spans="2:9" ht="12">
      <c r="B22" s="128"/>
      <c r="C22" s="530" t="str">
        <f>IF(SCA!C20="","",SCA!C20)</f>
        <v>     G. P770 DIRECCION DE RECURSOS HUMANOS</v>
      </c>
      <c r="D22" s="531">
        <v>16800</v>
      </c>
      <c r="E22" s="531">
        <v>295907.16</v>
      </c>
      <c r="F22" s="531">
        <f t="shared" si="0"/>
        <v>312707.16</v>
      </c>
      <c r="G22" s="531">
        <v>312656.11</v>
      </c>
      <c r="H22" s="531">
        <v>312656.11</v>
      </c>
      <c r="I22" s="531">
        <f t="shared" si="1"/>
        <v>51.04999999998836</v>
      </c>
    </row>
    <row r="23" spans="2:9" ht="12">
      <c r="B23" s="128"/>
      <c r="C23" s="530" t="str">
        <f>IF(SCA!C21="","",SCA!C21)</f>
        <v>     H. P780 DIRECCION DE ADMINISTRACION</v>
      </c>
      <c r="D23" s="531">
        <v>800000</v>
      </c>
      <c r="E23" s="531">
        <v>2463164.95</v>
      </c>
      <c r="F23" s="531">
        <f t="shared" si="0"/>
        <v>3263164.95</v>
      </c>
      <c r="G23" s="531">
        <v>2477020.9399999995</v>
      </c>
      <c r="H23" s="531">
        <v>2477020.9399999995</v>
      </c>
      <c r="I23" s="531">
        <f t="shared" si="1"/>
        <v>786144.0100000007</v>
      </c>
    </row>
    <row r="24" spans="2:9" ht="24">
      <c r="B24" s="128"/>
      <c r="C24" s="530" t="str">
        <f>IF(SCA!C22="","",SCA!C22)</f>
        <v>     I. P800 DIRECCION DE TECNOLOGIAS DE INFORMACION Y COMUNICACIÓN</v>
      </c>
      <c r="D24" s="531">
        <v>1183200</v>
      </c>
      <c r="E24" s="531">
        <v>-674332.44</v>
      </c>
      <c r="F24" s="531">
        <f t="shared" si="0"/>
        <v>508867.56000000006</v>
      </c>
      <c r="G24" s="531">
        <v>503266.83</v>
      </c>
      <c r="H24" s="531">
        <v>503266.83</v>
      </c>
      <c r="I24" s="531">
        <f t="shared" si="1"/>
        <v>5600.73000000004</v>
      </c>
    </row>
    <row r="25" spans="2:9" ht="12">
      <c r="B25" s="128"/>
      <c r="C25" s="530"/>
      <c r="D25" s="531"/>
      <c r="E25" s="531"/>
      <c r="F25" s="531"/>
      <c r="G25" s="531"/>
      <c r="H25" s="531"/>
      <c r="I25" s="531"/>
    </row>
    <row r="26" spans="2:9" ht="12">
      <c r="B26" s="128"/>
      <c r="C26" s="530"/>
      <c r="D26" s="531"/>
      <c r="E26" s="531"/>
      <c r="F26" s="531"/>
      <c r="G26" s="531"/>
      <c r="H26" s="531"/>
      <c r="I26" s="531"/>
    </row>
    <row r="27" spans="1:9" s="1" customFormat="1" ht="12">
      <c r="A27" s="124"/>
      <c r="B27" s="140"/>
      <c r="C27" s="326" t="str">
        <f>IF(SCA!C25="","",SCA!C25)</f>
        <v>GASTO ETIQUETADO</v>
      </c>
      <c r="D27" s="105"/>
      <c r="E27" s="105"/>
      <c r="F27" s="105"/>
      <c r="G27" s="105"/>
      <c r="H27" s="105"/>
      <c r="I27" s="105"/>
    </row>
    <row r="28" spans="2:9" ht="12">
      <c r="B28" s="128"/>
      <c r="C28" s="326" t="s">
        <v>814</v>
      </c>
      <c r="D28" s="105">
        <v>10556130</v>
      </c>
      <c r="E28" s="105">
        <v>3948498.829999998</v>
      </c>
      <c r="F28" s="105">
        <f aca="true" t="shared" si="2" ref="F28:F44">+D28+E28</f>
        <v>14504628.829999998</v>
      </c>
      <c r="G28" s="105">
        <v>14498563.940000005</v>
      </c>
      <c r="H28" s="105">
        <v>14498563.940000005</v>
      </c>
      <c r="I28" s="531">
        <f aca="true" t="shared" si="3" ref="I28:I44">+F28-G28</f>
        <v>6064.8899999931455</v>
      </c>
    </row>
    <row r="29" spans="2:9" ht="12">
      <c r="B29" s="128"/>
      <c r="C29" s="326" t="s">
        <v>815</v>
      </c>
      <c r="D29" s="105">
        <v>9958974</v>
      </c>
      <c r="E29" s="105">
        <v>1522615.2699999977</v>
      </c>
      <c r="F29" s="105">
        <f t="shared" si="2"/>
        <v>11481589.269999998</v>
      </c>
      <c r="G29" s="105">
        <v>11481589.269999994</v>
      </c>
      <c r="H29" s="105">
        <v>11481589.269999994</v>
      </c>
      <c r="I29" s="531">
        <f t="shared" si="3"/>
        <v>0</v>
      </c>
    </row>
    <row r="30" spans="2:9" ht="12">
      <c r="B30" s="128"/>
      <c r="C30" s="326" t="s">
        <v>817</v>
      </c>
      <c r="D30" s="105">
        <v>4958239</v>
      </c>
      <c r="E30" s="105">
        <v>307466.86</v>
      </c>
      <c r="F30" s="105">
        <f t="shared" si="2"/>
        <v>5265705.86</v>
      </c>
      <c r="G30" s="105">
        <v>5265705.8599999985</v>
      </c>
      <c r="H30" s="105">
        <v>5265705.8599999985</v>
      </c>
      <c r="I30" s="531">
        <f t="shared" si="3"/>
        <v>0</v>
      </c>
    </row>
    <row r="31" spans="2:9" ht="12">
      <c r="B31" s="128"/>
      <c r="C31" s="326" t="s">
        <v>818</v>
      </c>
      <c r="D31" s="105">
        <v>23231702</v>
      </c>
      <c r="E31" s="105">
        <v>12312679.909999982</v>
      </c>
      <c r="F31" s="105">
        <f t="shared" si="2"/>
        <v>35544381.90999998</v>
      </c>
      <c r="G31" s="105">
        <v>35531161.84000001</v>
      </c>
      <c r="H31" s="105">
        <v>35531161.84000001</v>
      </c>
      <c r="I31" s="531">
        <f t="shared" si="3"/>
        <v>13220.069999970496</v>
      </c>
    </row>
    <row r="32" spans="2:9" ht="12">
      <c r="B32" s="128"/>
      <c r="C32" s="129" t="s">
        <v>819</v>
      </c>
      <c r="D32" s="105">
        <v>25875172</v>
      </c>
      <c r="E32" s="105">
        <v>5698680.06</v>
      </c>
      <c r="F32" s="105">
        <f t="shared" si="2"/>
        <v>31573852.06</v>
      </c>
      <c r="G32" s="105">
        <v>31464312.059999987</v>
      </c>
      <c r="H32" s="105">
        <v>31464312.059999987</v>
      </c>
      <c r="I32" s="531">
        <f t="shared" si="3"/>
        <v>109540.00000001118</v>
      </c>
    </row>
    <row r="33" spans="2:9" ht="12">
      <c r="B33" s="128"/>
      <c r="C33" s="129" t="s">
        <v>820</v>
      </c>
      <c r="D33" s="105">
        <v>5960132</v>
      </c>
      <c r="E33" s="105">
        <v>269790679.9099997</v>
      </c>
      <c r="F33" s="105">
        <f t="shared" si="2"/>
        <v>275750811.9099997</v>
      </c>
      <c r="G33" s="105">
        <v>275750811.90999955</v>
      </c>
      <c r="H33" s="105">
        <v>275750811.90999955</v>
      </c>
      <c r="I33" s="531">
        <f t="shared" si="3"/>
        <v>0</v>
      </c>
    </row>
    <row r="34" spans="2:9" ht="12">
      <c r="B34" s="128"/>
      <c r="C34" s="129" t="s">
        <v>816</v>
      </c>
      <c r="D34" s="105">
        <v>1068244447</v>
      </c>
      <c r="E34" s="105">
        <v>-237614594.69</v>
      </c>
      <c r="F34" s="105">
        <f t="shared" si="2"/>
        <v>830629852.31</v>
      </c>
      <c r="G34" s="105">
        <v>830274500.6500002</v>
      </c>
      <c r="H34" s="105">
        <v>830274500.6500002</v>
      </c>
      <c r="I34" s="531">
        <f t="shared" si="3"/>
        <v>355351.6599997282</v>
      </c>
    </row>
    <row r="35" spans="2:9" ht="12">
      <c r="B35" s="128"/>
      <c r="C35" s="129" t="s">
        <v>821</v>
      </c>
      <c r="D35" s="105">
        <v>1538923276</v>
      </c>
      <c r="E35" s="105">
        <v>549946982.12</v>
      </c>
      <c r="F35" s="105">
        <f t="shared" si="2"/>
        <v>2088870258.12</v>
      </c>
      <c r="G35" s="105">
        <v>2088127176.0800004</v>
      </c>
      <c r="H35" s="105">
        <v>2088127176.0800004</v>
      </c>
      <c r="I35" s="531">
        <f t="shared" si="3"/>
        <v>743082.039999485</v>
      </c>
    </row>
    <row r="36" spans="2:9" ht="12">
      <c r="B36" s="128"/>
      <c r="C36" s="129" t="s">
        <v>822</v>
      </c>
      <c r="D36" s="105">
        <v>2375178664</v>
      </c>
      <c r="E36" s="105">
        <v>-323396587.9</v>
      </c>
      <c r="F36" s="105">
        <f t="shared" si="2"/>
        <v>2051782076.1</v>
      </c>
      <c r="G36" s="105">
        <v>2051458277.5699987</v>
      </c>
      <c r="H36" s="105">
        <v>2051458277.5699987</v>
      </c>
      <c r="I36" s="531">
        <f t="shared" si="3"/>
        <v>323798.5300011635</v>
      </c>
    </row>
    <row r="37" spans="2:9" ht="12">
      <c r="B37" s="128"/>
      <c r="C37" s="129" t="s">
        <v>823</v>
      </c>
      <c r="D37" s="105">
        <v>773610125</v>
      </c>
      <c r="E37" s="105">
        <v>-18961520.36</v>
      </c>
      <c r="F37" s="105">
        <f t="shared" si="2"/>
        <v>754648604.64</v>
      </c>
      <c r="G37" s="105">
        <v>753956005.82</v>
      </c>
      <c r="H37" s="105">
        <v>752653998.0399992</v>
      </c>
      <c r="I37" s="531">
        <f t="shared" si="3"/>
        <v>692598.8199999332</v>
      </c>
    </row>
    <row r="38" spans="2:9" ht="12">
      <c r="B38" s="128"/>
      <c r="C38" s="129" t="s">
        <v>824</v>
      </c>
      <c r="D38" s="105">
        <v>21155147</v>
      </c>
      <c r="E38" s="105">
        <v>2769895.99</v>
      </c>
      <c r="F38" s="105">
        <f t="shared" si="2"/>
        <v>23925042.990000002</v>
      </c>
      <c r="G38" s="105">
        <v>23924922.39000001</v>
      </c>
      <c r="H38" s="105">
        <v>23924922.39000001</v>
      </c>
      <c r="I38" s="531">
        <f t="shared" si="3"/>
        <v>120.59999999031425</v>
      </c>
    </row>
    <row r="39" spans="2:9" ht="12">
      <c r="B39" s="128"/>
      <c r="C39" s="129" t="s">
        <v>825</v>
      </c>
      <c r="D39" s="105">
        <v>40816904</v>
      </c>
      <c r="E39" s="105">
        <v>1012983.52</v>
      </c>
      <c r="F39" s="105">
        <f t="shared" si="2"/>
        <v>41829887.52</v>
      </c>
      <c r="G39" s="105">
        <v>41829887.52000005</v>
      </c>
      <c r="H39" s="105">
        <v>41829887.52000005</v>
      </c>
      <c r="I39" s="531">
        <f t="shared" si="3"/>
        <v>0</v>
      </c>
    </row>
    <row r="40" spans="2:9" ht="12">
      <c r="B40" s="128"/>
      <c r="C40" s="129" t="s">
        <v>826</v>
      </c>
      <c r="D40" s="105">
        <v>9518044</v>
      </c>
      <c r="E40" s="105">
        <v>686315.48</v>
      </c>
      <c r="F40" s="105">
        <f t="shared" si="2"/>
        <v>10204359.48</v>
      </c>
      <c r="G40" s="105">
        <v>10204359.479999993</v>
      </c>
      <c r="H40" s="105">
        <v>10204359.479999993</v>
      </c>
      <c r="I40" s="531">
        <f t="shared" si="3"/>
        <v>0</v>
      </c>
    </row>
    <row r="41" spans="2:9" ht="12">
      <c r="B41" s="128"/>
      <c r="C41" s="129" t="s">
        <v>827</v>
      </c>
      <c r="D41" s="105">
        <v>1254955501</v>
      </c>
      <c r="E41" s="105">
        <v>65412310.23</v>
      </c>
      <c r="F41" s="105">
        <f t="shared" si="2"/>
        <v>1320367811.23</v>
      </c>
      <c r="G41" s="105">
        <v>1320366331.2399988</v>
      </c>
      <c r="H41" s="105">
        <v>1320366331.2399988</v>
      </c>
      <c r="I41" s="531">
        <f t="shared" si="3"/>
        <v>1479.9900012016296</v>
      </c>
    </row>
    <row r="42" spans="2:9" ht="12">
      <c r="B42" s="128"/>
      <c r="C42" s="129" t="s">
        <v>828</v>
      </c>
      <c r="D42" s="105">
        <v>105212831</v>
      </c>
      <c r="E42" s="105">
        <v>39878563.26</v>
      </c>
      <c r="F42" s="105">
        <f t="shared" si="2"/>
        <v>145091394.26</v>
      </c>
      <c r="G42" s="105">
        <v>144524614.84999982</v>
      </c>
      <c r="H42" s="105">
        <v>144524614.84999982</v>
      </c>
      <c r="I42" s="531">
        <f t="shared" si="3"/>
        <v>566779.4100001752</v>
      </c>
    </row>
    <row r="43" spans="2:9" ht="12">
      <c r="B43" s="128"/>
      <c r="C43" s="129" t="s">
        <v>829</v>
      </c>
      <c r="D43" s="105">
        <v>9816159</v>
      </c>
      <c r="E43" s="105">
        <v>47723957.63999999</v>
      </c>
      <c r="F43" s="105">
        <f t="shared" si="2"/>
        <v>57540116.63999999</v>
      </c>
      <c r="G43" s="105">
        <v>57540116.63999998</v>
      </c>
      <c r="H43" s="105">
        <v>57540116.63999998</v>
      </c>
      <c r="I43" s="531">
        <f t="shared" si="3"/>
        <v>0</v>
      </c>
    </row>
    <row r="44" spans="2:9" ht="24">
      <c r="B44" s="128"/>
      <c r="C44" s="326" t="s">
        <v>832</v>
      </c>
      <c r="D44" s="105">
        <v>32655087</v>
      </c>
      <c r="E44" s="105">
        <v>8478795.99</v>
      </c>
      <c r="F44" s="105">
        <f t="shared" si="2"/>
        <v>41133882.99</v>
      </c>
      <c r="G44" s="105">
        <v>41077428.57999998</v>
      </c>
      <c r="H44" s="105">
        <v>41077428.57999998</v>
      </c>
      <c r="I44" s="531">
        <f t="shared" si="3"/>
        <v>56454.410000018775</v>
      </c>
    </row>
    <row r="45" spans="2:9" ht="12">
      <c r="B45" s="128"/>
      <c r="C45" s="129">
        <f>IF(SCA!C47="","",SCA!C47)</f>
      </c>
      <c r="D45" s="105">
        <f>IF(C45="","",-SCA!D47)</f>
      </c>
      <c r="E45" s="105">
        <f>IF(C45="","",-SCA!F47)</f>
      </c>
      <c r="F45" s="105">
        <f aca="true" t="shared" si="4" ref="F45:F85">IF(C45="","",D45+E45)</f>
      </c>
      <c r="G45" s="105"/>
      <c r="H45" s="105">
        <f>IF(C45="","",SCA!J47)</f>
      </c>
      <c r="I45" s="105">
        <f aca="true" t="shared" si="5" ref="I45:I85">IF(C45="","",F45-G45)</f>
      </c>
    </row>
    <row r="46" spans="2:9" ht="12">
      <c r="B46" s="128"/>
      <c r="C46" s="129">
        <f>IF(SCA!C48="","",SCA!C48)</f>
      </c>
      <c r="D46" s="105">
        <f>IF(C46="","",-SCA!D48)</f>
      </c>
      <c r="E46" s="105">
        <f>IF(C46="","",-SCA!F48)</f>
      </c>
      <c r="F46" s="105">
        <f t="shared" si="4"/>
      </c>
      <c r="G46" s="105">
        <f>IF(C46="","",SCA!H48)</f>
      </c>
      <c r="H46" s="105">
        <f>IF(C46="","",SCA!J48)</f>
      </c>
      <c r="I46" s="105">
        <f t="shared" si="5"/>
      </c>
    </row>
    <row r="47" spans="2:9" ht="12">
      <c r="B47" s="128"/>
      <c r="C47" s="129">
        <f>IF(SCA!C49="","",SCA!C49)</f>
      </c>
      <c r="D47" s="105">
        <f>IF(C47="","",-SCA!D49)</f>
      </c>
      <c r="E47" s="105">
        <f>IF(C47="","",-SCA!F49)</f>
      </c>
      <c r="F47" s="105">
        <f t="shared" si="4"/>
      </c>
      <c r="G47" s="105">
        <f>IF(C47="","",SCA!H49)</f>
      </c>
      <c r="H47" s="105">
        <f>IF(C47="","",SCA!J49)</f>
      </c>
      <c r="I47" s="105">
        <f t="shared" si="5"/>
      </c>
    </row>
    <row r="48" spans="2:9" ht="12">
      <c r="B48" s="128"/>
      <c r="C48" s="129">
        <f>IF(SCA!C50="","",SCA!C50)</f>
      </c>
      <c r="D48" s="105">
        <f>IF(C48="","",-SCA!D50)</f>
      </c>
      <c r="E48" s="105">
        <f>IF(C48="","",-SCA!F50)</f>
      </c>
      <c r="F48" s="105">
        <f t="shared" si="4"/>
      </c>
      <c r="G48" s="105">
        <f>IF(C48="","",SCA!H50)</f>
      </c>
      <c r="H48" s="105">
        <f>IF(C48="","",SCA!J50)</f>
      </c>
      <c r="I48" s="105">
        <f t="shared" si="5"/>
      </c>
    </row>
    <row r="49" spans="2:9" ht="12">
      <c r="B49" s="128"/>
      <c r="C49" s="129">
        <f>IF(SCA!C51="","",SCA!C51)</f>
      </c>
      <c r="D49" s="105">
        <f>IF(C49="","",-SCA!D51)</f>
      </c>
      <c r="E49" s="105">
        <f>IF(C49="","",-SCA!F51)</f>
      </c>
      <c r="F49" s="105">
        <f t="shared" si="4"/>
      </c>
      <c r="G49" s="105">
        <f>IF(C49="","",SCA!H51)</f>
      </c>
      <c r="H49" s="105">
        <f>IF(C49="","",SCA!J51)</f>
      </c>
      <c r="I49" s="105">
        <f t="shared" si="5"/>
      </c>
    </row>
    <row r="50" spans="2:9" ht="12">
      <c r="B50" s="128"/>
      <c r="C50" s="129">
        <f>IF(SCA!C52="","",SCA!C52)</f>
      </c>
      <c r="D50" s="105">
        <f>IF(C50="","",-SCA!D52)</f>
      </c>
      <c r="E50" s="105">
        <f>IF(C50="","",-SCA!F52)</f>
      </c>
      <c r="F50" s="105">
        <f t="shared" si="4"/>
      </c>
      <c r="G50" s="105">
        <f>IF(C50="","",SCA!H52)</f>
      </c>
      <c r="H50" s="105">
        <f>IF(C50="","",SCA!J52)</f>
      </c>
      <c r="I50" s="105">
        <f t="shared" si="5"/>
      </c>
    </row>
    <row r="51" spans="2:9" ht="12">
      <c r="B51" s="128"/>
      <c r="C51" s="129">
        <f>IF(SCA!C53="","",SCA!C53)</f>
      </c>
      <c r="D51" s="105">
        <f>IF(C51="","",-SCA!D53)</f>
      </c>
      <c r="E51" s="105">
        <f>IF(C51="","",-SCA!F53)</f>
      </c>
      <c r="F51" s="105">
        <f t="shared" si="4"/>
      </c>
      <c r="G51" s="105">
        <f>IF(C51="","",SCA!H53)</f>
      </c>
      <c r="H51" s="105">
        <f>IF(C51="","",SCA!J53)</f>
      </c>
      <c r="I51" s="105">
        <f t="shared" si="5"/>
      </c>
    </row>
    <row r="52" spans="2:9" ht="12">
      <c r="B52" s="128"/>
      <c r="C52" s="129">
        <f>IF(SCA!C54="","",SCA!C54)</f>
      </c>
      <c r="D52" s="105">
        <f>IF(C52="","",-SCA!D54)</f>
      </c>
      <c r="E52" s="105">
        <f>IF(C52="","",-SCA!F54)</f>
      </c>
      <c r="F52" s="105">
        <f t="shared" si="4"/>
      </c>
      <c r="G52" s="105">
        <f>IF(C52="","",SCA!H54)</f>
      </c>
      <c r="H52" s="105">
        <f>IF(C52="","",SCA!J54)</f>
      </c>
      <c r="I52" s="105">
        <f t="shared" si="5"/>
      </c>
    </row>
    <row r="53" spans="2:9" ht="12">
      <c r="B53" s="128"/>
      <c r="C53" s="129">
        <f>IF(SCA!C55="","",SCA!C55)</f>
      </c>
      <c r="D53" s="105">
        <f>IF(C53="","",-SCA!D55)</f>
      </c>
      <c r="E53" s="105">
        <f>IF(C53="","",-SCA!F55)</f>
      </c>
      <c r="F53" s="105">
        <f t="shared" si="4"/>
      </c>
      <c r="G53" s="105">
        <f>IF(C53="","",SCA!H55)</f>
      </c>
      <c r="H53" s="105">
        <f>IF(C53="","",SCA!J55)</f>
      </c>
      <c r="I53" s="105">
        <f t="shared" si="5"/>
      </c>
    </row>
    <row r="54" spans="2:9" ht="12">
      <c r="B54" s="128"/>
      <c r="C54" s="129">
        <f>IF(SCA!C56="","",SCA!C56)</f>
      </c>
      <c r="D54" s="105">
        <f>IF(C54="","",-SCA!D56)</f>
      </c>
      <c r="E54" s="105">
        <f>IF(C54="","",-SCA!F56)</f>
      </c>
      <c r="F54" s="105">
        <f t="shared" si="4"/>
      </c>
      <c r="G54" s="105">
        <f>IF(C54="","",SCA!H56)</f>
      </c>
      <c r="H54" s="105">
        <f>IF(C54="","",SCA!J56)</f>
      </c>
      <c r="I54" s="105">
        <f t="shared" si="5"/>
      </c>
    </row>
    <row r="55" spans="2:9" ht="12">
      <c r="B55" s="128"/>
      <c r="C55" s="129">
        <f>IF(SCA!C57="","",SCA!C57)</f>
      </c>
      <c r="D55" s="105">
        <f>IF(C55="","",-SCA!D57)</f>
      </c>
      <c r="E55" s="105">
        <f>IF(C55="","",-SCA!F57)</f>
      </c>
      <c r="F55" s="105">
        <f t="shared" si="4"/>
      </c>
      <c r="G55" s="105">
        <f>IF(C55="","",SCA!H57)</f>
      </c>
      <c r="H55" s="105">
        <f>IF(C55="","",SCA!J57)</f>
      </c>
      <c r="I55" s="105">
        <f t="shared" si="5"/>
      </c>
    </row>
    <row r="56" spans="2:9" ht="12">
      <c r="B56" s="128"/>
      <c r="C56" s="129">
        <f>IF(SCA!C58="","",SCA!C58)</f>
      </c>
      <c r="D56" s="105">
        <f>IF(C56="","",-SCA!D58)</f>
      </c>
      <c r="E56" s="105">
        <f>IF(C56="","",-SCA!F58)</f>
      </c>
      <c r="F56" s="105">
        <f t="shared" si="4"/>
      </c>
      <c r="G56" s="105">
        <f>IF(C56="","",SCA!H58)</f>
      </c>
      <c r="H56" s="105">
        <f>IF(C56="","",SCA!J58)</f>
      </c>
      <c r="I56" s="105">
        <f t="shared" si="5"/>
      </c>
    </row>
    <row r="57" spans="2:9" ht="12">
      <c r="B57" s="128"/>
      <c r="C57" s="129">
        <f>IF(SCA!C59="","",SCA!C59)</f>
      </c>
      <c r="D57" s="105">
        <f>IF(C57="","",-SCA!D59)</f>
      </c>
      <c r="E57" s="105">
        <f>IF(C57="","",-SCA!F59)</f>
      </c>
      <c r="F57" s="105">
        <f t="shared" si="4"/>
      </c>
      <c r="G57" s="105">
        <f>IF(C57="","",SCA!H59)</f>
      </c>
      <c r="H57" s="105">
        <f>IF(C57="","",SCA!J59)</f>
      </c>
      <c r="I57" s="105">
        <f t="shared" si="5"/>
      </c>
    </row>
    <row r="58" spans="2:9" ht="12">
      <c r="B58" s="128"/>
      <c r="C58" s="129">
        <f>IF(SCA!C60="","",SCA!C60)</f>
      </c>
      <c r="D58" s="105">
        <f>IF(C58="","",-SCA!D60)</f>
      </c>
      <c r="E58" s="105">
        <f>IF(C58="","",-SCA!F60)</f>
      </c>
      <c r="F58" s="105">
        <f t="shared" si="4"/>
      </c>
      <c r="G58" s="105">
        <f>IF(C58="","",SCA!H60)</f>
      </c>
      <c r="H58" s="105">
        <f>IF(C58="","",SCA!J60)</f>
      </c>
      <c r="I58" s="105">
        <f t="shared" si="5"/>
      </c>
    </row>
    <row r="59" spans="2:9" ht="12">
      <c r="B59" s="128"/>
      <c r="C59" s="129">
        <f>IF(SCA!C61="","",SCA!C61)</f>
      </c>
      <c r="D59" s="105">
        <f>IF(C59="","",-SCA!D61)</f>
      </c>
      <c r="E59" s="105">
        <f>IF(C59="","",-SCA!F61)</f>
      </c>
      <c r="F59" s="105">
        <f t="shared" si="4"/>
      </c>
      <c r="G59" s="105">
        <f>IF(C59="","",SCA!H61)</f>
      </c>
      <c r="H59" s="105">
        <f>IF(C59="","",SCA!J61)</f>
      </c>
      <c r="I59" s="105">
        <f t="shared" si="5"/>
      </c>
    </row>
    <row r="60" spans="2:9" ht="12">
      <c r="B60" s="128"/>
      <c r="C60" s="129">
        <f>IF(SCA!C62="","",SCA!C62)</f>
      </c>
      <c r="D60" s="105">
        <f>IF(C60="","",-SCA!D62)</f>
      </c>
      <c r="E60" s="105">
        <f>IF(C60="","",-SCA!F62)</f>
      </c>
      <c r="F60" s="105">
        <f t="shared" si="4"/>
      </c>
      <c r="G60" s="105">
        <f>IF(C60="","",SCA!H62)</f>
      </c>
      <c r="H60" s="105">
        <f>IF(C60="","",SCA!J62)</f>
      </c>
      <c r="I60" s="105">
        <f t="shared" si="5"/>
      </c>
    </row>
    <row r="61" spans="2:9" ht="12">
      <c r="B61" s="128"/>
      <c r="C61" s="129">
        <f>IF(SCA!C63="","",SCA!C63)</f>
      </c>
      <c r="D61" s="105">
        <f>IF(C61="","",-SCA!D63)</f>
      </c>
      <c r="E61" s="105">
        <f>IF(C61="","",-SCA!F63)</f>
      </c>
      <c r="F61" s="105">
        <f t="shared" si="4"/>
      </c>
      <c r="G61" s="105">
        <f>IF(C61="","",SCA!H63)</f>
      </c>
      <c r="H61" s="105">
        <f>IF(C61="","",SCA!J63)</f>
      </c>
      <c r="I61" s="105">
        <f t="shared" si="5"/>
      </c>
    </row>
    <row r="62" spans="2:9" ht="12">
      <c r="B62" s="128"/>
      <c r="C62" s="129">
        <f>IF(SCA!C64="","",SCA!C64)</f>
      </c>
      <c r="D62" s="105">
        <f>IF(C62="","",-SCA!D64)</f>
      </c>
      <c r="E62" s="105">
        <f>IF(C62="","",-SCA!F64)</f>
      </c>
      <c r="F62" s="105">
        <f t="shared" si="4"/>
      </c>
      <c r="G62" s="105">
        <f>IF(C62="","",SCA!H64)</f>
      </c>
      <c r="H62" s="105">
        <f>IF(C62="","",SCA!J64)</f>
      </c>
      <c r="I62" s="105">
        <f t="shared" si="5"/>
      </c>
    </row>
    <row r="63" spans="2:9" ht="12">
      <c r="B63" s="128"/>
      <c r="C63" s="129">
        <f>IF(SCA!C65="","",SCA!C65)</f>
      </c>
      <c r="D63" s="105">
        <f>IF(C63="","",-SCA!D65)</f>
      </c>
      <c r="E63" s="105">
        <f>IF(C63="","",-SCA!F65)</f>
      </c>
      <c r="F63" s="105">
        <f t="shared" si="4"/>
      </c>
      <c r="G63" s="105">
        <f>IF(C63="","",SCA!H65)</f>
      </c>
      <c r="H63" s="105">
        <f>IF(C63="","",SCA!J65)</f>
      </c>
      <c r="I63" s="105">
        <f>IF(C63="","",F63-G63)</f>
      </c>
    </row>
    <row r="64" spans="2:9" ht="12">
      <c r="B64" s="128"/>
      <c r="C64" s="129">
        <f>IF(SCA!C66="","",SCA!C66)</f>
      </c>
      <c r="D64" s="105">
        <f>IF(C64="","",-SCA!D66)</f>
      </c>
      <c r="E64" s="105">
        <f>IF(C64="","",-SCA!F66)</f>
      </c>
      <c r="F64" s="105">
        <f>IF(C64="","",D64+E64)</f>
      </c>
      <c r="G64" s="105">
        <f>IF(C64="","",SCA!H66)</f>
      </c>
      <c r="H64" s="105">
        <f>IF(C64="","",SCA!J66)</f>
      </c>
      <c r="I64" s="105">
        <f t="shared" si="5"/>
      </c>
    </row>
    <row r="65" spans="2:9" ht="12">
      <c r="B65" s="128"/>
      <c r="C65" s="129">
        <f>IF(SCA!C67="","",SCA!C67)</f>
      </c>
      <c r="D65" s="105">
        <f>IF(C65="","",-SCA!D67)</f>
      </c>
      <c r="E65" s="105">
        <f>IF(C65="","",-SCA!F67)</f>
      </c>
      <c r="F65" s="105">
        <f t="shared" si="4"/>
      </c>
      <c r="G65" s="105">
        <f>IF(C65="","",SCA!H67)</f>
      </c>
      <c r="H65" s="105">
        <f>IF(C65="","",SCA!J67)</f>
      </c>
      <c r="I65" s="105">
        <f t="shared" si="5"/>
      </c>
    </row>
    <row r="66" spans="2:9" ht="12">
      <c r="B66" s="128"/>
      <c r="C66" s="129">
        <f>IF(SCA!C68="","",SCA!C68)</f>
      </c>
      <c r="D66" s="105">
        <f>IF(C66="","",-SCA!D68)</f>
      </c>
      <c r="E66" s="105">
        <f>IF(C66="","",-SCA!F68)</f>
      </c>
      <c r="F66" s="105">
        <f t="shared" si="4"/>
      </c>
      <c r="G66" s="105">
        <f>IF(C66="","",SCA!H68)</f>
      </c>
      <c r="H66" s="105">
        <f>IF(C66="","",SCA!J68)</f>
      </c>
      <c r="I66" s="105">
        <f t="shared" si="5"/>
      </c>
    </row>
    <row r="67" spans="2:9" ht="12">
      <c r="B67" s="128"/>
      <c r="C67" s="129">
        <f>IF(SCA!C69="","",SCA!C69)</f>
      </c>
      <c r="D67" s="105">
        <f>IF(C67="","",-SCA!D69)</f>
      </c>
      <c r="E67" s="105">
        <f>IF(C67="","",-SCA!F69)</f>
      </c>
      <c r="F67" s="105">
        <f t="shared" si="4"/>
      </c>
      <c r="G67" s="105">
        <f>IF(C67="","",SCA!H69)</f>
      </c>
      <c r="H67" s="105">
        <f>IF(C67="","",SCA!J69)</f>
      </c>
      <c r="I67" s="105">
        <f t="shared" si="5"/>
      </c>
    </row>
    <row r="68" spans="2:9" ht="12">
      <c r="B68" s="128"/>
      <c r="C68" s="129">
        <f>IF(SCA!C70="","",SCA!C70)</f>
      </c>
      <c r="D68" s="105">
        <f>IF(C68="","",-SCA!D70)</f>
      </c>
      <c r="E68" s="105">
        <f>IF(C68="","",-SCA!F70)</f>
      </c>
      <c r="F68" s="105">
        <f t="shared" si="4"/>
      </c>
      <c r="G68" s="105">
        <f>IF(C68="","",SCA!H70)</f>
      </c>
      <c r="H68" s="105">
        <f>IF(C68="","",SCA!J70)</f>
      </c>
      <c r="I68" s="105">
        <f t="shared" si="5"/>
      </c>
    </row>
    <row r="69" spans="2:9" ht="12">
      <c r="B69" s="128"/>
      <c r="C69" s="129">
        <f>IF(SCA!C71="","",SCA!C71)</f>
      </c>
      <c r="D69" s="105">
        <f>IF(C69="","",-SCA!D71)</f>
      </c>
      <c r="E69" s="105">
        <f>IF(C69="","",-SCA!F71)</f>
      </c>
      <c r="F69" s="105">
        <f t="shared" si="4"/>
      </c>
      <c r="G69" s="105">
        <f>IF(C69="","",SCA!H71)</f>
      </c>
      <c r="H69" s="105">
        <f>IF(C69="","",SCA!J71)</f>
      </c>
      <c r="I69" s="105">
        <f t="shared" si="5"/>
      </c>
    </row>
    <row r="70" spans="2:9" ht="12">
      <c r="B70" s="128"/>
      <c r="C70" s="129">
        <f>IF(SCA!C72="","",SCA!C72)</f>
      </c>
      <c r="D70" s="105">
        <f>IF(C70="","",-SCA!D72)</f>
      </c>
      <c r="E70" s="105">
        <f>IF(C70="","",-SCA!F72)</f>
      </c>
      <c r="F70" s="105">
        <f t="shared" si="4"/>
      </c>
      <c r="G70" s="105">
        <f>IF(C70="","",SCA!H72)</f>
      </c>
      <c r="H70" s="105">
        <f>IF(C70="","",SCA!J72)</f>
      </c>
      <c r="I70" s="105">
        <f t="shared" si="5"/>
      </c>
    </row>
    <row r="71" spans="2:9" ht="12">
      <c r="B71" s="128"/>
      <c r="C71" s="129">
        <f>IF(SCA!C73="","",SCA!C73)</f>
      </c>
      <c r="D71" s="105">
        <f>IF(C71="","",-SCA!D73)</f>
      </c>
      <c r="E71" s="105">
        <f>IF(C71="","",-SCA!F73)</f>
      </c>
      <c r="F71" s="105">
        <f t="shared" si="4"/>
      </c>
      <c r="G71" s="105">
        <f>IF(C71="","",SCA!H73)</f>
      </c>
      <c r="H71" s="105">
        <f>IF(C71="","",SCA!J73)</f>
      </c>
      <c r="I71" s="105">
        <f t="shared" si="5"/>
      </c>
    </row>
    <row r="72" spans="2:9" ht="12">
      <c r="B72" s="128"/>
      <c r="C72" s="129">
        <f>IF(SCA!C74="","",SCA!C74)</f>
      </c>
      <c r="D72" s="105">
        <f>IF(C72="","",-SCA!D74)</f>
      </c>
      <c r="E72" s="105">
        <f>IF(C72="","",-SCA!F74)</f>
      </c>
      <c r="F72" s="105">
        <f t="shared" si="4"/>
      </c>
      <c r="G72" s="105">
        <f>IF(C72="","",SCA!H74)</f>
      </c>
      <c r="H72" s="105">
        <f>IF(C72="","",SCA!J74)</f>
      </c>
      <c r="I72" s="105">
        <f t="shared" si="5"/>
      </c>
    </row>
    <row r="73" spans="2:9" ht="12">
      <c r="B73" s="128"/>
      <c r="C73" s="129">
        <f>IF(SCA!C75="","",SCA!C75)</f>
      </c>
      <c r="D73" s="105">
        <f>IF(C73="","",-SCA!D75)</f>
      </c>
      <c r="E73" s="105">
        <f>IF(C73="","",-SCA!F75)</f>
      </c>
      <c r="F73" s="105">
        <f t="shared" si="4"/>
      </c>
      <c r="G73" s="105">
        <f>IF(C73="","",SCA!H75)</f>
      </c>
      <c r="H73" s="105">
        <f>IF(C73="","",SCA!J75)</f>
      </c>
      <c r="I73" s="105">
        <f t="shared" si="5"/>
      </c>
    </row>
    <row r="74" spans="2:9" ht="12">
      <c r="B74" s="128"/>
      <c r="C74" s="129">
        <f>IF(SCA!C76="","",SCA!C76)</f>
      </c>
      <c r="D74" s="105">
        <f>IF(C74="","",-SCA!D76)</f>
      </c>
      <c r="E74" s="105">
        <f>IF(C74="","",-SCA!F76)</f>
      </c>
      <c r="F74" s="105">
        <f t="shared" si="4"/>
      </c>
      <c r="G74" s="105">
        <f>IF(C74="","",SCA!H76)</f>
      </c>
      <c r="H74" s="105">
        <f>IF(C74="","",SCA!J76)</f>
      </c>
      <c r="I74" s="105">
        <f t="shared" si="5"/>
      </c>
    </row>
    <row r="75" spans="2:9" ht="12">
      <c r="B75" s="128"/>
      <c r="C75" s="129">
        <f>IF(SCA!C77="","",SCA!C77)</f>
      </c>
      <c r="D75" s="105">
        <f>IF(C75="","",-SCA!D77)</f>
      </c>
      <c r="E75" s="105">
        <f>IF(C75="","",-SCA!F77)</f>
      </c>
      <c r="F75" s="105">
        <f t="shared" si="4"/>
      </c>
      <c r="G75" s="105">
        <f>IF(C75="","",SCA!H77)</f>
      </c>
      <c r="H75" s="105">
        <f>IF(C75="","",SCA!J77)</f>
      </c>
      <c r="I75" s="105">
        <f t="shared" si="5"/>
      </c>
    </row>
    <row r="76" spans="2:9" ht="12">
      <c r="B76" s="128"/>
      <c r="C76" s="129">
        <f>IF(SCA!C78="","",SCA!C78)</f>
      </c>
      <c r="D76" s="105">
        <f>IF(C76="","",-SCA!D78)</f>
      </c>
      <c r="E76" s="105">
        <f>IF(C76="","",-SCA!F78)</f>
      </c>
      <c r="F76" s="105">
        <f t="shared" si="4"/>
      </c>
      <c r="G76" s="105">
        <f>IF(C76="","",SCA!H78)</f>
      </c>
      <c r="H76" s="105">
        <f>IF(C76="","",SCA!J78)</f>
      </c>
      <c r="I76" s="105">
        <f t="shared" si="5"/>
      </c>
    </row>
    <row r="77" spans="2:9" ht="12">
      <c r="B77" s="128"/>
      <c r="C77" s="129">
        <f>IF(SCA!C79="","",SCA!C79)</f>
      </c>
      <c r="D77" s="105">
        <f>IF(C77="","",-SCA!D79)</f>
      </c>
      <c r="E77" s="105">
        <f>IF(C77="","",-SCA!F79)</f>
      </c>
      <c r="F77" s="105">
        <f t="shared" si="4"/>
      </c>
      <c r="G77" s="105">
        <f>IF(C77="","",SCA!H79)</f>
      </c>
      <c r="H77" s="105">
        <f>IF(C77="","",SCA!J79)</f>
      </c>
      <c r="I77" s="105">
        <f t="shared" si="5"/>
      </c>
    </row>
    <row r="78" spans="2:9" ht="12">
      <c r="B78" s="128"/>
      <c r="C78" s="129">
        <f>IF(SCA!C80="","",SCA!C80)</f>
      </c>
      <c r="D78" s="105">
        <f>IF(C78="","",-SCA!D80)</f>
      </c>
      <c r="E78" s="105">
        <f>IF(C78="","",-SCA!F80)</f>
      </c>
      <c r="F78" s="105">
        <f t="shared" si="4"/>
      </c>
      <c r="G78" s="105">
        <f>IF(C78="","",SCA!H80)</f>
      </c>
      <c r="H78" s="105">
        <f>IF(C78="","",SCA!J80)</f>
      </c>
      <c r="I78" s="105">
        <f t="shared" si="5"/>
      </c>
    </row>
    <row r="79" spans="2:9" ht="12">
      <c r="B79" s="128"/>
      <c r="C79" s="129">
        <f>IF(SCA!C81="","",SCA!C81)</f>
      </c>
      <c r="D79" s="105">
        <f>IF(C79="","",-SCA!D81)</f>
      </c>
      <c r="E79" s="105">
        <f>IF(C79="","",-SCA!F81)</f>
      </c>
      <c r="F79" s="105">
        <f t="shared" si="4"/>
      </c>
      <c r="G79" s="105">
        <f>IF(C79="","",SCA!H81)</f>
      </c>
      <c r="H79" s="105">
        <f>IF(C79="","",SCA!J81)</f>
      </c>
      <c r="I79" s="105">
        <f t="shared" si="5"/>
      </c>
    </row>
    <row r="80" spans="2:9" ht="12">
      <c r="B80" s="128"/>
      <c r="C80" s="129">
        <f>IF(SCA!C82="","",SCA!C82)</f>
      </c>
      <c r="D80" s="105">
        <f>IF(C80="","",-SCA!D82)</f>
      </c>
      <c r="E80" s="105">
        <f>IF(C80="","",-SCA!F82)</f>
      </c>
      <c r="F80" s="105">
        <f t="shared" si="4"/>
      </c>
      <c r="G80" s="105">
        <f>IF(C80="","",SCA!H82)</f>
      </c>
      <c r="H80" s="105">
        <f>IF(C80="","",SCA!J82)</f>
      </c>
      <c r="I80" s="105">
        <f t="shared" si="5"/>
      </c>
    </row>
    <row r="81" spans="2:9" ht="12">
      <c r="B81" s="128"/>
      <c r="C81" s="129">
        <f>IF(SCA!C83="","",SCA!C83)</f>
      </c>
      <c r="D81" s="105">
        <f>IF(C81="","",-SCA!D83)</f>
      </c>
      <c r="E81" s="105">
        <f>IF(C81="","",-SCA!F83)</f>
      </c>
      <c r="F81" s="105">
        <f t="shared" si="4"/>
      </c>
      <c r="G81" s="105">
        <f>IF(C81="","",SCA!H83)</f>
      </c>
      <c r="H81" s="105">
        <f>IF(C81="","",SCA!J83)</f>
      </c>
      <c r="I81" s="105">
        <f t="shared" si="5"/>
      </c>
    </row>
    <row r="82" spans="2:9" ht="12">
      <c r="B82" s="128"/>
      <c r="C82" s="129">
        <f>IF(SCA!C84="","",SCA!C84)</f>
      </c>
      <c r="D82" s="105">
        <f>IF(C82="","",-SCA!D84)</f>
      </c>
      <c r="E82" s="105">
        <f>IF(C82="","",-SCA!F84)</f>
      </c>
      <c r="F82" s="105">
        <f t="shared" si="4"/>
      </c>
      <c r="G82" s="105">
        <f>IF(C82="","",SCA!H84)</f>
      </c>
      <c r="H82" s="105">
        <f>IF(C82="","",SCA!J84)</f>
      </c>
      <c r="I82" s="105">
        <f t="shared" si="5"/>
      </c>
    </row>
    <row r="83" spans="2:9" ht="12">
      <c r="B83" s="128"/>
      <c r="C83" s="129">
        <f>IF(SCA!C85="","",SCA!C85)</f>
      </c>
      <c r="D83" s="105">
        <f>IF(C83="","",-SCA!D85)</f>
      </c>
      <c r="E83" s="105">
        <f>IF(C83="","",-SCA!F85)</f>
      </c>
      <c r="F83" s="105">
        <f t="shared" si="4"/>
      </c>
      <c r="G83" s="105">
        <f>IF(C83="","",SCA!H85)</f>
      </c>
      <c r="H83" s="105">
        <f>IF(C83="","",SCA!J85)</f>
      </c>
      <c r="I83" s="105">
        <f t="shared" si="5"/>
      </c>
    </row>
    <row r="84" spans="2:9" ht="12">
      <c r="B84" s="128"/>
      <c r="C84" s="129">
        <f>IF(SCA!C86="","",SCA!C86)</f>
      </c>
      <c r="D84" s="105">
        <f>IF(C84="","",-SCA!D86)</f>
      </c>
      <c r="E84" s="105">
        <f>IF(C84="","",-SCA!F86)</f>
      </c>
      <c r="F84" s="105">
        <f t="shared" si="4"/>
      </c>
      <c r="G84" s="105">
        <f>IF(C84="","",SCA!H86)</f>
      </c>
      <c r="H84" s="105">
        <f>IF(C84="","",SCA!J86)</f>
      </c>
      <c r="I84" s="105">
        <f t="shared" si="5"/>
      </c>
    </row>
    <row r="85" spans="2:9" ht="12">
      <c r="B85" s="128"/>
      <c r="C85" s="129">
        <f>IF(SCA!C87="","",SCA!C87)</f>
      </c>
      <c r="D85" s="105"/>
      <c r="E85" s="105">
        <f>IF(C85="","",-SCA!F87)</f>
      </c>
      <c r="F85" s="105">
        <f t="shared" si="4"/>
      </c>
      <c r="G85" s="105">
        <f>IF(C85="","",SCA!H87)</f>
      </c>
      <c r="H85" s="105">
        <f>IF(C85="","",SCA!J87)</f>
      </c>
      <c r="I85" s="105">
        <f t="shared" si="5"/>
      </c>
    </row>
    <row r="86" spans="2:9" ht="12">
      <c r="B86" s="131"/>
      <c r="C86" s="132"/>
      <c r="D86" s="133"/>
      <c r="E86" s="133"/>
      <c r="F86" s="133"/>
      <c r="G86" s="133"/>
      <c r="H86" s="133"/>
      <c r="I86" s="133"/>
    </row>
    <row r="87" spans="1:9" s="1" customFormat="1" ht="12">
      <c r="A87" s="124"/>
      <c r="B87" s="134"/>
      <c r="C87" s="135" t="s">
        <v>247</v>
      </c>
      <c r="D87" s="136">
        <f aca="true" t="shared" si="6" ref="D87:I87">SUM(D13:D86)</f>
        <v>7312626534</v>
      </c>
      <c r="E87" s="136">
        <f t="shared" si="6"/>
        <v>432196369.4499997</v>
      </c>
      <c r="F87" s="136">
        <f t="shared" si="6"/>
        <v>7744822903.45</v>
      </c>
      <c r="G87" s="136">
        <f t="shared" si="6"/>
        <v>7741155917.039997</v>
      </c>
      <c r="H87" s="136">
        <f t="shared" si="6"/>
        <v>7739853909.259996</v>
      </c>
      <c r="I87" s="136">
        <f t="shared" si="6"/>
        <v>3666986.4100016714</v>
      </c>
    </row>
    <row r="88" spans="2:9" ht="12">
      <c r="B88" s="689"/>
      <c r="C88" s="689"/>
      <c r="D88" s="689"/>
      <c r="E88" s="689"/>
      <c r="F88" s="689"/>
      <c r="G88" s="689"/>
      <c r="H88" s="689"/>
      <c r="I88" s="21"/>
    </row>
    <row r="89" spans="2:9" ht="52.5" customHeight="1" hidden="1">
      <c r="B89" s="712"/>
      <c r="C89" s="713"/>
      <c r="D89" s="713"/>
      <c r="E89" s="713"/>
      <c r="F89" s="713"/>
      <c r="G89" s="713"/>
      <c r="H89" s="713"/>
      <c r="I89" s="713"/>
    </row>
    <row r="90" spans="2:9" ht="12">
      <c r="B90" s="689"/>
      <c r="C90" s="689"/>
      <c r="D90" s="689"/>
      <c r="E90" s="689"/>
      <c r="F90" s="689"/>
      <c r="G90" s="689"/>
      <c r="H90" s="689"/>
      <c r="I90" s="21"/>
    </row>
    <row r="91" spans="1:9" s="194" customFormat="1" ht="12">
      <c r="A91" s="20"/>
      <c r="B91" s="20"/>
      <c r="C91" s="20"/>
      <c r="D91" s="20"/>
      <c r="E91" s="20"/>
      <c r="F91" s="20"/>
      <c r="G91" s="20"/>
      <c r="H91" s="20"/>
      <c r="I91" s="20"/>
    </row>
    <row r="92" spans="1:9" s="194" customFormat="1" ht="12">
      <c r="A92" s="20"/>
      <c r="B92" s="20"/>
      <c r="C92" s="20"/>
      <c r="D92" s="20"/>
      <c r="E92" s="20"/>
      <c r="F92" s="20"/>
      <c r="G92" s="20"/>
      <c r="H92" s="20"/>
      <c r="I92" s="20"/>
    </row>
    <row r="93" s="194" customFormat="1" ht="12">
      <c r="A93" s="20"/>
    </row>
    <row r="94" spans="1:9" s="194" customFormat="1" ht="12">
      <c r="A94" s="20"/>
      <c r="C94" s="291"/>
      <c r="D94" s="291"/>
      <c r="E94" s="291"/>
      <c r="F94" s="291"/>
      <c r="G94" s="291"/>
      <c r="H94" s="291"/>
      <c r="I94" s="291"/>
    </row>
    <row r="95" spans="1:9" s="194" customFormat="1" ht="12">
      <c r="A95" s="20"/>
      <c r="C95" s="291"/>
      <c r="D95" s="291"/>
      <c r="E95" s="291"/>
      <c r="F95" s="291"/>
      <c r="G95" s="291"/>
      <c r="H95" s="291"/>
      <c r="I95" s="291"/>
    </row>
    <row r="96" spans="1:9" s="194" customFormat="1" ht="12">
      <c r="A96" s="20"/>
      <c r="C96" s="304"/>
      <c r="D96" s="304"/>
      <c r="E96" s="304"/>
      <c r="F96" s="686"/>
      <c r="G96" s="686"/>
      <c r="H96" s="686"/>
      <c r="I96" s="686"/>
    </row>
    <row r="97" spans="1:9" s="194" customFormat="1" ht="12">
      <c r="A97" s="20"/>
      <c r="C97" s="304"/>
      <c r="D97" s="304"/>
      <c r="E97" s="304"/>
      <c r="F97" s="686"/>
      <c r="G97" s="686"/>
      <c r="H97" s="686"/>
      <c r="I97" s="686"/>
    </row>
    <row r="98" spans="1:9" s="194" customFormat="1" ht="12">
      <c r="A98" s="20"/>
      <c r="C98" s="291"/>
      <c r="D98" s="304"/>
      <c r="E98" s="291"/>
      <c r="F98" s="291"/>
      <c r="G98" s="686"/>
      <c r="H98" s="686"/>
      <c r="I98" s="686"/>
    </row>
  </sheetData>
  <sheetProtection selectLockedCells="1"/>
  <mergeCells count="15">
    <mergeCell ref="B9:C11"/>
    <mergeCell ref="D9:H9"/>
    <mergeCell ref="I9:I10"/>
    <mergeCell ref="B5:I5"/>
    <mergeCell ref="B2:I2"/>
    <mergeCell ref="B3:I3"/>
    <mergeCell ref="B4:I4"/>
    <mergeCell ref="B6:I6"/>
    <mergeCell ref="C7:I7"/>
    <mergeCell ref="B88:H88"/>
    <mergeCell ref="B90:H90"/>
    <mergeCell ref="G98:I98"/>
    <mergeCell ref="F96:I96"/>
    <mergeCell ref="F97:I97"/>
    <mergeCell ref="B89:I8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4" r:id="rId1"/>
  <headerFooter>
    <oddFooter>&amp;C&amp;A&amp;RPágina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view="pageBreakPreview" zoomScaleNormal="80" zoomScaleSheetLayoutView="100" zoomScalePageLayoutView="0" workbookViewId="0" topLeftCell="A34">
      <selection activeCell="H50" sqref="H50"/>
    </sheetView>
  </sheetViews>
  <sheetFormatPr defaultColWidth="11.421875" defaultRowHeight="15"/>
  <cols>
    <col min="1" max="1" width="2.7109375" style="200" customWidth="1"/>
    <col min="2" max="2" width="45.140625" style="202" customWidth="1"/>
    <col min="3" max="3" width="18.7109375" style="202" bestFit="1" customWidth="1"/>
    <col min="4" max="4" width="23.00390625" style="202" customWidth="1"/>
    <col min="5" max="5" width="16.57421875" style="202" bestFit="1" customWidth="1"/>
    <col min="6" max="6" width="15.57421875" style="202" bestFit="1" customWidth="1"/>
    <col min="7" max="7" width="11.28125" style="202" bestFit="1" customWidth="1"/>
    <col min="8" max="8" width="19.8515625" style="202" bestFit="1" customWidth="1"/>
    <col min="9" max="9" width="3.421875" style="200" customWidth="1"/>
    <col min="10" max="16384" width="11.421875" style="202" customWidth="1"/>
  </cols>
  <sheetData>
    <row r="1" spans="2:8" ht="12">
      <c r="B1" s="201"/>
      <c r="C1" s="201"/>
      <c r="D1" s="201"/>
      <c r="E1" s="201"/>
      <c r="F1" s="201"/>
      <c r="G1" s="201"/>
      <c r="H1" s="201"/>
    </row>
    <row r="2" spans="2:9" ht="12">
      <c r="B2" s="711"/>
      <c r="C2" s="711"/>
      <c r="D2" s="711"/>
      <c r="E2" s="711"/>
      <c r="F2" s="711"/>
      <c r="G2" s="711"/>
      <c r="H2" s="711"/>
      <c r="I2" s="280"/>
    </row>
    <row r="3" spans="2:8" ht="12">
      <c r="B3" s="697" t="s">
        <v>628</v>
      </c>
      <c r="C3" s="697"/>
      <c r="D3" s="697"/>
      <c r="E3" s="697"/>
      <c r="F3" s="697"/>
      <c r="G3" s="697"/>
      <c r="H3" s="697"/>
    </row>
    <row r="4" spans="2:8" ht="12">
      <c r="B4" s="697" t="s">
        <v>630</v>
      </c>
      <c r="C4" s="697"/>
      <c r="D4" s="697"/>
      <c r="E4" s="697"/>
      <c r="F4" s="697"/>
      <c r="G4" s="697"/>
      <c r="H4" s="697"/>
    </row>
    <row r="5" spans="2:8" ht="12">
      <c r="B5" s="697" t="str">
        <f>"Del 1 de enero al "&amp;TEXT(INDEX(Periodos,ENTE!D18,1),"dd")&amp;" de "&amp;TEXT(INDEX(Periodos,ENTE!D18,1),"mmmm")&amp;" de "&amp;TEXT(INDEX(Periodos,ENTE!D18,1),"aaaa")&amp;""</f>
        <v>Del 1 de enero al 31 de diciembre de 2018</v>
      </c>
      <c r="C5" s="697"/>
      <c r="D5" s="697"/>
      <c r="E5" s="697"/>
      <c r="F5" s="697"/>
      <c r="G5" s="697"/>
      <c r="H5" s="697"/>
    </row>
    <row r="6" spans="2:8" ht="12">
      <c r="B6" s="697" t="s">
        <v>91</v>
      </c>
      <c r="C6" s="697"/>
      <c r="D6" s="697"/>
      <c r="E6" s="697"/>
      <c r="F6" s="697"/>
      <c r="G6" s="697"/>
      <c r="H6" s="697"/>
    </row>
    <row r="7" spans="2:8" ht="12">
      <c r="B7" s="241"/>
      <c r="C7" s="241"/>
      <c r="D7" s="241"/>
      <c r="E7" s="241"/>
      <c r="F7" s="241"/>
      <c r="G7" s="241"/>
      <c r="H7" s="241"/>
    </row>
    <row r="8" spans="2:8" ht="12">
      <c r="B8" s="198" t="s">
        <v>4</v>
      </c>
      <c r="C8" s="705" t="str">
        <f>+ENTE!D8</f>
        <v>UNIDAD DE SERVICIOS PARA LA EDUCACION BASICA EN EL ESTADO DE QUERETARO</v>
      </c>
      <c r="D8" s="705"/>
      <c r="E8" s="705"/>
      <c r="F8" s="705"/>
      <c r="G8" s="705"/>
      <c r="H8" s="297"/>
    </row>
    <row r="9" spans="2:8" ht="12">
      <c r="B9" s="235"/>
      <c r="C9" s="235"/>
      <c r="D9" s="235"/>
      <c r="E9" s="235"/>
      <c r="F9" s="235"/>
      <c r="G9" s="235"/>
      <c r="H9" s="235"/>
    </row>
    <row r="10" spans="2:8" ht="12">
      <c r="B10" s="718" t="s">
        <v>391</v>
      </c>
      <c r="C10" s="720" t="s">
        <v>492</v>
      </c>
      <c r="D10" s="720"/>
      <c r="E10" s="720"/>
      <c r="F10" s="720"/>
      <c r="G10" s="720"/>
      <c r="H10" s="720" t="s">
        <v>635</v>
      </c>
    </row>
    <row r="11" spans="2:8" ht="33" customHeight="1">
      <c r="B11" s="719"/>
      <c r="C11" s="215" t="s">
        <v>493</v>
      </c>
      <c r="D11" s="215" t="s">
        <v>243</v>
      </c>
      <c r="E11" s="250" t="s">
        <v>219</v>
      </c>
      <c r="F11" s="215" t="s">
        <v>220</v>
      </c>
      <c r="G11" s="215" t="s">
        <v>244</v>
      </c>
      <c r="H11" s="720"/>
    </row>
    <row r="12" spans="2:8" ht="12">
      <c r="B12" s="204"/>
      <c r="C12" s="217"/>
      <c r="D12" s="217"/>
      <c r="E12" s="218"/>
      <c r="F12" s="219"/>
      <c r="G12" s="219"/>
      <c r="H12" s="224"/>
    </row>
    <row r="13" spans="2:8" ht="12">
      <c r="B13" s="208" t="s">
        <v>569</v>
      </c>
      <c r="C13" s="717">
        <f aca="true" t="shared" si="0" ref="C13:H13">SUM(C17:C26)</f>
        <v>2000000</v>
      </c>
      <c r="D13" s="717">
        <f t="shared" si="0"/>
        <v>2678647.33</v>
      </c>
      <c r="E13" s="717">
        <f t="shared" si="0"/>
        <v>4678647.33</v>
      </c>
      <c r="F13" s="717">
        <f t="shared" si="0"/>
        <v>3880151.3399999994</v>
      </c>
      <c r="G13" s="717">
        <f t="shared" si="0"/>
        <v>3880151.3399999994</v>
      </c>
      <c r="H13" s="717">
        <f t="shared" si="0"/>
        <v>798495.9900000007</v>
      </c>
    </row>
    <row r="14" spans="1:9" s="207" customFormat="1" ht="12">
      <c r="A14" s="200"/>
      <c r="B14" s="208" t="s">
        <v>570</v>
      </c>
      <c r="C14" s="717"/>
      <c r="D14" s="717"/>
      <c r="E14" s="717"/>
      <c r="F14" s="717"/>
      <c r="G14" s="717"/>
      <c r="H14" s="717"/>
      <c r="I14" s="200"/>
    </row>
    <row r="15" spans="1:9" s="207" customFormat="1" ht="12">
      <c r="A15" s="200"/>
      <c r="B15" s="586"/>
      <c r="C15" s="588"/>
      <c r="D15" s="588"/>
      <c r="E15" s="589"/>
      <c r="F15" s="587"/>
      <c r="G15" s="589"/>
      <c r="H15" s="587"/>
      <c r="I15" s="200"/>
    </row>
    <row r="16" spans="1:9" s="207" customFormat="1" ht="12">
      <c r="A16" s="200"/>
      <c r="B16" s="603"/>
      <c r="C16" s="605"/>
      <c r="D16" s="605"/>
      <c r="E16" s="604"/>
      <c r="F16" s="606"/>
      <c r="G16" s="606"/>
      <c r="H16" s="606"/>
      <c r="I16" s="200"/>
    </row>
    <row r="17" spans="1:9" s="207" customFormat="1" ht="12">
      <c r="A17" s="200"/>
      <c r="B17" s="527" t="s">
        <v>831</v>
      </c>
      <c r="C17" s="229"/>
      <c r="D17" s="229">
        <v>199333.33000000002</v>
      </c>
      <c r="E17" s="230">
        <f>+C17+D17</f>
        <v>199333.33000000002</v>
      </c>
      <c r="F17" s="613">
        <v>199333.33000000002</v>
      </c>
      <c r="G17" s="247">
        <v>199333.33000000002</v>
      </c>
      <c r="H17" s="606">
        <f>+E17-F17</f>
        <v>0</v>
      </c>
      <c r="I17" s="200"/>
    </row>
    <row r="18" spans="1:9" s="207" customFormat="1" ht="12">
      <c r="A18" s="200"/>
      <c r="B18" s="527" t="s">
        <v>935</v>
      </c>
      <c r="C18" s="229"/>
      <c r="D18" s="229">
        <v>212813.8</v>
      </c>
      <c r="E18" s="230">
        <f aca="true" t="shared" si="1" ref="E18:E25">+C18+D18</f>
        <v>212813.8</v>
      </c>
      <c r="F18" s="613">
        <v>211611.8</v>
      </c>
      <c r="G18" s="247">
        <v>211611.8</v>
      </c>
      <c r="H18" s="606">
        <f aca="true" t="shared" si="2" ref="H18:H26">+E18-F18</f>
        <v>1202</v>
      </c>
      <c r="I18" s="200"/>
    </row>
    <row r="19" spans="1:9" s="207" customFormat="1" ht="12">
      <c r="A19" s="200"/>
      <c r="B19" s="527" t="s">
        <v>936</v>
      </c>
      <c r="C19" s="229"/>
      <c r="D19" s="229">
        <v>131691.84</v>
      </c>
      <c r="E19" s="230">
        <f t="shared" si="1"/>
        <v>131691.84</v>
      </c>
      <c r="F19" s="613">
        <v>126593.64</v>
      </c>
      <c r="G19" s="247">
        <v>126593.64</v>
      </c>
      <c r="H19" s="606">
        <f t="shared" si="2"/>
        <v>5098.199999999997</v>
      </c>
      <c r="I19" s="200"/>
    </row>
    <row r="20" spans="1:9" s="207" customFormat="1" ht="12">
      <c r="A20" s="200"/>
      <c r="B20" s="527" t="s">
        <v>937</v>
      </c>
      <c r="C20" s="229"/>
      <c r="D20" s="229">
        <v>6892.6900000000005</v>
      </c>
      <c r="E20" s="230">
        <f t="shared" si="1"/>
        <v>6892.6900000000005</v>
      </c>
      <c r="F20" s="613">
        <v>6892.6900000000005</v>
      </c>
      <c r="G20" s="247">
        <v>6892.6900000000005</v>
      </c>
      <c r="H20" s="606">
        <f t="shared" si="2"/>
        <v>0</v>
      </c>
      <c r="I20" s="200"/>
    </row>
    <row r="21" spans="1:9" s="207" customFormat="1" ht="12">
      <c r="A21" s="200"/>
      <c r="B21" s="527" t="s">
        <v>939</v>
      </c>
      <c r="C21" s="229"/>
      <c r="D21" s="229">
        <v>39000</v>
      </c>
      <c r="E21" s="230">
        <f t="shared" si="1"/>
        <v>39000</v>
      </c>
      <c r="F21" s="613">
        <v>38600</v>
      </c>
      <c r="G21" s="247">
        <v>38600</v>
      </c>
      <c r="H21" s="606">
        <f t="shared" si="2"/>
        <v>400</v>
      </c>
      <c r="I21" s="200"/>
    </row>
    <row r="22" spans="1:9" s="207" customFormat="1" ht="12">
      <c r="A22" s="200"/>
      <c r="B22" s="527" t="s">
        <v>940</v>
      </c>
      <c r="C22" s="229"/>
      <c r="D22" s="229">
        <v>4176</v>
      </c>
      <c r="E22" s="230">
        <f t="shared" si="1"/>
        <v>4176</v>
      </c>
      <c r="F22" s="613">
        <v>4176</v>
      </c>
      <c r="G22" s="247">
        <v>4176</v>
      </c>
      <c r="H22" s="606">
        <f t="shared" si="2"/>
        <v>0</v>
      </c>
      <c r="I22" s="200"/>
    </row>
    <row r="23" spans="1:9" s="207" customFormat="1" ht="12">
      <c r="A23" s="200"/>
      <c r="B23" s="527" t="s">
        <v>941</v>
      </c>
      <c r="C23" s="229">
        <v>16800</v>
      </c>
      <c r="D23" s="229">
        <v>295907.16</v>
      </c>
      <c r="E23" s="230">
        <f t="shared" si="1"/>
        <v>312707.16</v>
      </c>
      <c r="F23" s="613">
        <v>312656.11</v>
      </c>
      <c r="G23" s="247">
        <v>312656.11</v>
      </c>
      <c r="H23" s="606">
        <f t="shared" si="2"/>
        <v>51.04999999998836</v>
      </c>
      <c r="I23" s="200"/>
    </row>
    <row r="24" spans="1:9" s="207" customFormat="1" ht="12">
      <c r="A24" s="200"/>
      <c r="B24" s="527" t="s">
        <v>942</v>
      </c>
      <c r="C24" s="229">
        <v>800000</v>
      </c>
      <c r="D24" s="229">
        <v>2463164.95</v>
      </c>
      <c r="E24" s="230">
        <f t="shared" si="1"/>
        <v>3263164.95</v>
      </c>
      <c r="F24" s="613">
        <v>2477020.9399999995</v>
      </c>
      <c r="G24" s="247">
        <v>2477020.9399999995</v>
      </c>
      <c r="H24" s="606">
        <f t="shared" si="2"/>
        <v>786144.0100000007</v>
      </c>
      <c r="I24" s="200"/>
    </row>
    <row r="25" spans="1:9" s="207" customFormat="1" ht="12">
      <c r="A25" s="200"/>
      <c r="B25" s="527" t="s">
        <v>943</v>
      </c>
      <c r="C25" s="229">
        <v>1183200</v>
      </c>
      <c r="D25" s="229">
        <v>-674332.44</v>
      </c>
      <c r="E25" s="230">
        <f t="shared" si="1"/>
        <v>508867.56000000006</v>
      </c>
      <c r="F25" s="613">
        <v>503266.83</v>
      </c>
      <c r="G25" s="247">
        <v>503266.83</v>
      </c>
      <c r="H25" s="606">
        <f t="shared" si="2"/>
        <v>5600.73000000004</v>
      </c>
      <c r="I25" s="200"/>
    </row>
    <row r="26" spans="1:9" s="207" customFormat="1" ht="12">
      <c r="A26" s="200"/>
      <c r="B26" s="527"/>
      <c r="C26" s="229"/>
      <c r="D26" s="229"/>
      <c r="E26" s="230"/>
      <c r="F26" s="613"/>
      <c r="G26" s="247"/>
      <c r="H26" s="606">
        <f t="shared" si="2"/>
        <v>0</v>
      </c>
      <c r="I26" s="200"/>
    </row>
    <row r="27" spans="2:8" ht="12">
      <c r="B27" s="204"/>
      <c r="C27" s="220"/>
      <c r="D27" s="220"/>
      <c r="E27" s="231"/>
      <c r="F27" s="224"/>
      <c r="G27" s="224"/>
      <c r="H27" s="231"/>
    </row>
    <row r="28" spans="2:8" ht="12">
      <c r="B28" s="208" t="s">
        <v>571</v>
      </c>
      <c r="C28" s="717">
        <f>SUM(C31:C48)</f>
        <v>7310626534</v>
      </c>
      <c r="D28" s="717">
        <f>SUM(D31:D48)</f>
        <v>429517722.11999977</v>
      </c>
      <c r="E28" s="717">
        <f>SUM(E31:E48)</f>
        <v>7740144256.12</v>
      </c>
      <c r="F28" s="717">
        <f>SUM(F31:F48)</f>
        <v>7737275765.699997</v>
      </c>
      <c r="G28" s="717">
        <f>SUM(G31:G48)</f>
        <v>7735973757.919997</v>
      </c>
      <c r="H28" s="716">
        <f>SUM(H31:H48)</f>
        <v>2868490.4200016707</v>
      </c>
    </row>
    <row r="29" spans="2:8" ht="12">
      <c r="B29" s="208" t="s">
        <v>570</v>
      </c>
      <c r="C29" s="717"/>
      <c r="D29" s="717"/>
      <c r="E29" s="717"/>
      <c r="F29" s="717"/>
      <c r="G29" s="717"/>
      <c r="H29" s="716"/>
    </row>
    <row r="30" spans="2:8" ht="12">
      <c r="B30" s="586"/>
      <c r="C30" s="588"/>
      <c r="D30" s="588"/>
      <c r="E30" s="589"/>
      <c r="F30" s="587"/>
      <c r="G30" s="587"/>
      <c r="H30" s="589"/>
    </row>
    <row r="31" spans="2:8" ht="12">
      <c r="B31" s="527" t="s">
        <v>814</v>
      </c>
      <c r="C31" s="229">
        <v>10556130</v>
      </c>
      <c r="D31" s="229">
        <v>3948498.829999998</v>
      </c>
      <c r="E31" s="230">
        <f aca="true" t="shared" si="3" ref="E31:E47">+C31+D31</f>
        <v>14504628.829999998</v>
      </c>
      <c r="F31" s="613">
        <v>14498563.940000005</v>
      </c>
      <c r="G31" s="247">
        <v>14498563.940000005</v>
      </c>
      <c r="H31" s="590">
        <f>+E31-F31</f>
        <v>6064.8899999931455</v>
      </c>
    </row>
    <row r="32" spans="2:8" ht="12">
      <c r="B32" s="527" t="s">
        <v>815</v>
      </c>
      <c r="C32" s="249">
        <v>9958974</v>
      </c>
      <c r="D32" s="249">
        <v>1522615.2699999977</v>
      </c>
      <c r="E32" s="230">
        <f t="shared" si="3"/>
        <v>11481589.269999998</v>
      </c>
      <c r="F32" s="614">
        <v>11481589.269999994</v>
      </c>
      <c r="G32" s="248">
        <v>11481589.269999994</v>
      </c>
      <c r="H32" s="590">
        <f aca="true" t="shared" si="4" ref="H32:H48">+E32-F32</f>
        <v>0</v>
      </c>
    </row>
    <row r="33" spans="2:8" ht="12">
      <c r="B33" s="527" t="s">
        <v>817</v>
      </c>
      <c r="C33" s="229">
        <v>4958239</v>
      </c>
      <c r="D33" s="229">
        <v>307466.86</v>
      </c>
      <c r="E33" s="230">
        <f t="shared" si="3"/>
        <v>5265705.86</v>
      </c>
      <c r="F33" s="613">
        <v>5265705.8599999985</v>
      </c>
      <c r="G33" s="247">
        <v>5265705.8599999985</v>
      </c>
      <c r="H33" s="590">
        <f t="shared" si="4"/>
        <v>0</v>
      </c>
    </row>
    <row r="34" spans="2:8" ht="12">
      <c r="B34" s="527" t="s">
        <v>818</v>
      </c>
      <c r="C34" s="249">
        <v>23231702</v>
      </c>
      <c r="D34" s="249">
        <v>12312679.909999982</v>
      </c>
      <c r="E34" s="230">
        <f t="shared" si="3"/>
        <v>35544381.90999998</v>
      </c>
      <c r="F34" s="614">
        <v>35531161.84000001</v>
      </c>
      <c r="G34" s="248">
        <v>35531161.84000001</v>
      </c>
      <c r="H34" s="590">
        <f t="shared" si="4"/>
        <v>13220.069999970496</v>
      </c>
    </row>
    <row r="35" spans="2:8" ht="12">
      <c r="B35" s="527" t="s">
        <v>819</v>
      </c>
      <c r="C35" s="229">
        <v>25875172</v>
      </c>
      <c r="D35" s="229">
        <v>5698680.06</v>
      </c>
      <c r="E35" s="230">
        <f t="shared" si="3"/>
        <v>31573852.06</v>
      </c>
      <c r="F35" s="613">
        <v>31464312.059999987</v>
      </c>
      <c r="G35" s="247">
        <v>31464312.059999987</v>
      </c>
      <c r="H35" s="590">
        <f t="shared" si="4"/>
        <v>109540.00000001118</v>
      </c>
    </row>
    <row r="36" spans="2:8" ht="12">
      <c r="B36" s="527" t="s">
        <v>820</v>
      </c>
      <c r="C36" s="229">
        <v>5960132</v>
      </c>
      <c r="D36" s="229">
        <v>269790679.9099997</v>
      </c>
      <c r="E36" s="230">
        <f t="shared" si="3"/>
        <v>275750811.9099997</v>
      </c>
      <c r="F36" s="613">
        <v>275750811.90999955</v>
      </c>
      <c r="G36" s="247">
        <v>275750811.90999955</v>
      </c>
      <c r="H36" s="590">
        <f t="shared" si="4"/>
        <v>0</v>
      </c>
    </row>
    <row r="37" spans="2:8" ht="12">
      <c r="B37" s="527" t="s">
        <v>816</v>
      </c>
      <c r="C37" s="229">
        <v>1068244447</v>
      </c>
      <c r="D37" s="229">
        <v>-237614594.69</v>
      </c>
      <c r="E37" s="230">
        <f t="shared" si="3"/>
        <v>830629852.31</v>
      </c>
      <c r="F37" s="613">
        <v>830274500.6500002</v>
      </c>
      <c r="G37" s="247">
        <v>830274500.6500002</v>
      </c>
      <c r="H37" s="590">
        <f t="shared" si="4"/>
        <v>355351.6599997282</v>
      </c>
    </row>
    <row r="38" spans="2:8" ht="12">
      <c r="B38" s="527" t="s">
        <v>821</v>
      </c>
      <c r="C38" s="229">
        <v>1538923276</v>
      </c>
      <c r="D38" s="229">
        <v>549946982.12</v>
      </c>
      <c r="E38" s="230">
        <f t="shared" si="3"/>
        <v>2088870258.12</v>
      </c>
      <c r="F38" s="613">
        <v>2088127176.0800004</v>
      </c>
      <c r="G38" s="247">
        <v>2088127176.0800004</v>
      </c>
      <c r="H38" s="590">
        <f t="shared" si="4"/>
        <v>743082.039999485</v>
      </c>
    </row>
    <row r="39" spans="2:8" ht="12">
      <c r="B39" s="527" t="s">
        <v>822</v>
      </c>
      <c r="C39" s="229">
        <v>2375178664</v>
      </c>
      <c r="D39" s="229">
        <v>-323396587.9</v>
      </c>
      <c r="E39" s="230">
        <f t="shared" si="3"/>
        <v>2051782076.1</v>
      </c>
      <c r="F39" s="613">
        <v>2051458277.5699987</v>
      </c>
      <c r="G39" s="247">
        <v>2051458277.5699987</v>
      </c>
      <c r="H39" s="590">
        <f t="shared" si="4"/>
        <v>323798.5300011635</v>
      </c>
    </row>
    <row r="40" spans="2:8" ht="12">
      <c r="B40" s="527" t="s">
        <v>823</v>
      </c>
      <c r="C40" s="229">
        <v>773610125</v>
      </c>
      <c r="D40" s="229">
        <v>-18961520.36</v>
      </c>
      <c r="E40" s="230">
        <f t="shared" si="3"/>
        <v>754648604.64</v>
      </c>
      <c r="F40" s="613">
        <v>753956005.82</v>
      </c>
      <c r="G40" s="247">
        <v>752653998.04</v>
      </c>
      <c r="H40" s="590">
        <f t="shared" si="4"/>
        <v>692598.8199999332</v>
      </c>
    </row>
    <row r="41" spans="2:8" ht="12">
      <c r="B41" s="527" t="s">
        <v>824</v>
      </c>
      <c r="C41" s="229">
        <v>21155147</v>
      </c>
      <c r="D41" s="229">
        <v>2769895.99</v>
      </c>
      <c r="E41" s="230">
        <f t="shared" si="3"/>
        <v>23925042.990000002</v>
      </c>
      <c r="F41" s="613">
        <v>23924922.39000001</v>
      </c>
      <c r="G41" s="247">
        <v>23924922.39000001</v>
      </c>
      <c r="H41" s="590">
        <f t="shared" si="4"/>
        <v>120.59999999031425</v>
      </c>
    </row>
    <row r="42" spans="2:8" ht="12">
      <c r="B42" s="527" t="s">
        <v>825</v>
      </c>
      <c r="C42" s="229">
        <v>40816904</v>
      </c>
      <c r="D42" s="229">
        <v>1012983.52</v>
      </c>
      <c r="E42" s="230">
        <f t="shared" si="3"/>
        <v>41829887.52</v>
      </c>
      <c r="F42" s="613">
        <v>41829887.52000005</v>
      </c>
      <c r="G42" s="247">
        <v>41829887.52000005</v>
      </c>
      <c r="H42" s="590">
        <f t="shared" si="4"/>
        <v>0</v>
      </c>
    </row>
    <row r="43" spans="2:8" ht="12">
      <c r="B43" s="527" t="s">
        <v>826</v>
      </c>
      <c r="C43" s="229">
        <v>9518044</v>
      </c>
      <c r="D43" s="229">
        <v>686315.48</v>
      </c>
      <c r="E43" s="230">
        <f t="shared" si="3"/>
        <v>10204359.48</v>
      </c>
      <c r="F43" s="613">
        <v>10204359.479999993</v>
      </c>
      <c r="G43" s="247">
        <v>10204359.479999993</v>
      </c>
      <c r="H43" s="590">
        <f t="shared" si="4"/>
        <v>0</v>
      </c>
    </row>
    <row r="44" spans="2:8" ht="12">
      <c r="B44" s="527" t="s">
        <v>827</v>
      </c>
      <c r="C44" s="249">
        <v>1254955501</v>
      </c>
      <c r="D44" s="249">
        <v>65412310.23</v>
      </c>
      <c r="E44" s="230">
        <f t="shared" si="3"/>
        <v>1320367811.23</v>
      </c>
      <c r="F44" s="614">
        <v>1320366331.2399988</v>
      </c>
      <c r="G44" s="248">
        <v>1320366331.2399988</v>
      </c>
      <c r="H44" s="590">
        <f t="shared" si="4"/>
        <v>1479.9900012016296</v>
      </c>
    </row>
    <row r="45" spans="2:8" ht="12">
      <c r="B45" s="527" t="s">
        <v>828</v>
      </c>
      <c r="C45" s="229">
        <v>105212831</v>
      </c>
      <c r="D45" s="229">
        <v>39878563.26</v>
      </c>
      <c r="E45" s="230">
        <f t="shared" si="3"/>
        <v>145091394.26</v>
      </c>
      <c r="F45" s="613">
        <v>144524614.84999982</v>
      </c>
      <c r="G45" s="247">
        <v>144524614.84999982</v>
      </c>
      <c r="H45" s="590">
        <f t="shared" si="4"/>
        <v>566779.4100001752</v>
      </c>
    </row>
    <row r="46" spans="2:8" ht="12">
      <c r="B46" s="527" t="s">
        <v>829</v>
      </c>
      <c r="C46" s="249">
        <v>9816159</v>
      </c>
      <c r="D46" s="249">
        <v>47723957.63999999</v>
      </c>
      <c r="E46" s="230">
        <f t="shared" si="3"/>
        <v>57540116.63999999</v>
      </c>
      <c r="F46" s="614">
        <v>57540116.63999998</v>
      </c>
      <c r="G46" s="248">
        <v>57540116.63999998</v>
      </c>
      <c r="H46" s="590">
        <f t="shared" si="4"/>
        <v>0</v>
      </c>
    </row>
    <row r="47" spans="2:8" ht="12">
      <c r="B47" s="527" t="s">
        <v>832</v>
      </c>
      <c r="C47" s="229">
        <v>32655087</v>
      </c>
      <c r="D47" s="229">
        <v>8478795.99</v>
      </c>
      <c r="E47" s="230">
        <f t="shared" si="3"/>
        <v>41133882.99</v>
      </c>
      <c r="F47" s="613">
        <v>41077428.57999998</v>
      </c>
      <c r="G47" s="247">
        <v>41077428.57999998</v>
      </c>
      <c r="H47" s="590">
        <f t="shared" si="4"/>
        <v>56454.410000018775</v>
      </c>
    </row>
    <row r="48" spans="2:8" ht="12">
      <c r="B48" s="527"/>
      <c r="C48" s="229"/>
      <c r="D48" s="229"/>
      <c r="E48" s="230"/>
      <c r="F48" s="613"/>
      <c r="G48" s="247"/>
      <c r="H48" s="590">
        <f t="shared" si="4"/>
        <v>0</v>
      </c>
    </row>
    <row r="49" spans="2:8" ht="12">
      <c r="B49" s="233"/>
      <c r="C49" s="223"/>
      <c r="D49" s="223"/>
      <c r="E49" s="221"/>
      <c r="F49" s="234"/>
      <c r="G49" s="234"/>
      <c r="H49" s="234"/>
    </row>
    <row r="50" spans="2:8" ht="12">
      <c r="B50" s="208" t="s">
        <v>567</v>
      </c>
      <c r="C50" s="225">
        <f>+C13+C28</f>
        <v>7312626534</v>
      </c>
      <c r="D50" s="225">
        <f>+D13+D28</f>
        <v>432196369.44999975</v>
      </c>
      <c r="E50" s="226">
        <f>+E13+E28</f>
        <v>7744822903.45</v>
      </c>
      <c r="F50" s="228">
        <f>+F13+F28</f>
        <v>7741155917.039997</v>
      </c>
      <c r="G50" s="228">
        <f>+G13+G28</f>
        <v>7739853909.259997</v>
      </c>
      <c r="H50" s="228">
        <f>+E50-F50</f>
        <v>3666986.4100027084</v>
      </c>
    </row>
    <row r="51" spans="2:8" ht="12">
      <c r="B51" s="204"/>
      <c r="C51" s="220"/>
      <c r="D51" s="220"/>
      <c r="E51" s="231"/>
      <c r="F51" s="224"/>
      <c r="G51" s="224"/>
      <c r="H51" s="224"/>
    </row>
    <row r="52" spans="2:8" ht="12">
      <c r="B52" s="204"/>
      <c r="C52" s="220"/>
      <c r="D52" s="220"/>
      <c r="E52" s="231"/>
      <c r="F52" s="224"/>
      <c r="G52" s="224"/>
      <c r="H52" s="224"/>
    </row>
    <row r="53" spans="2:8" ht="12">
      <c r="B53" s="237"/>
      <c r="C53" s="237"/>
      <c r="D53" s="237"/>
      <c r="E53" s="251"/>
      <c r="F53" s="240"/>
      <c r="G53" s="240"/>
      <c r="H53" s="240"/>
    </row>
    <row r="54" spans="1:9" ht="12">
      <c r="A54" s="201"/>
      <c r="B54" s="201"/>
      <c r="C54" s="201"/>
      <c r="D54" s="201"/>
      <c r="E54" s="201"/>
      <c r="F54" s="201"/>
      <c r="G54" s="201"/>
      <c r="H54" s="201"/>
      <c r="I54" s="201"/>
    </row>
    <row r="55" spans="1:9" s="574" customFormat="1" ht="12">
      <c r="A55" s="201"/>
      <c r="B55" s="689"/>
      <c r="C55" s="689"/>
      <c r="D55" s="689"/>
      <c r="E55" s="689"/>
      <c r="F55" s="689"/>
      <c r="G55" s="689"/>
      <c r="H55" s="689"/>
      <c r="I55" s="201"/>
    </row>
    <row r="56" spans="1:9" s="574" customFormat="1" ht="12">
      <c r="A56" s="201"/>
      <c r="B56" s="201"/>
      <c r="C56" s="201"/>
      <c r="D56" s="201"/>
      <c r="E56" s="201"/>
      <c r="F56" s="201"/>
      <c r="G56" s="201"/>
      <c r="H56" s="201"/>
      <c r="I56" s="201"/>
    </row>
    <row r="57" spans="1:9" s="574" customFormat="1" ht="12">
      <c r="A57" s="201"/>
      <c r="B57" s="201"/>
      <c r="C57" s="201"/>
      <c r="D57" s="201"/>
      <c r="E57" s="201"/>
      <c r="F57" s="201"/>
      <c r="G57" s="201"/>
      <c r="H57" s="201"/>
      <c r="I57" s="201"/>
    </row>
    <row r="58" spans="1:9" s="574" customFormat="1" ht="12">
      <c r="A58" s="201"/>
      <c r="B58" s="203"/>
      <c r="C58" s="203"/>
      <c r="D58" s="203"/>
      <c r="E58" s="203"/>
      <c r="F58" s="203"/>
      <c r="G58" s="203"/>
      <c r="H58" s="203"/>
      <c r="I58" s="201"/>
    </row>
    <row r="59" spans="1:9" s="574" customFormat="1" ht="12">
      <c r="A59" s="201"/>
      <c r="B59" s="203"/>
      <c r="C59" s="203"/>
      <c r="D59" s="203"/>
      <c r="E59" s="203"/>
      <c r="F59" s="203"/>
      <c r="G59" s="203"/>
      <c r="H59" s="203"/>
      <c r="I59" s="201"/>
    </row>
    <row r="60" spans="1:9" s="574" customFormat="1" ht="12">
      <c r="A60" s="201"/>
      <c r="B60" s="203"/>
      <c r="C60" s="203"/>
      <c r="D60" s="203"/>
      <c r="E60" s="203"/>
      <c r="F60" s="203"/>
      <c r="G60" s="203"/>
      <c r="H60" s="203"/>
      <c r="I60" s="201"/>
    </row>
    <row r="61" spans="1:9" s="574" customFormat="1" ht="12">
      <c r="A61" s="201"/>
      <c r="B61" s="203"/>
      <c r="C61" s="203"/>
      <c r="D61" s="203"/>
      <c r="E61" s="203"/>
      <c r="F61" s="203"/>
      <c r="G61" s="203"/>
      <c r="H61" s="203"/>
      <c r="I61" s="201"/>
    </row>
    <row r="62" spans="1:9" s="574" customFormat="1" ht="12">
      <c r="A62" s="201"/>
      <c r="B62" s="697"/>
      <c r="C62" s="697"/>
      <c r="D62" s="203"/>
      <c r="E62" s="697"/>
      <c r="F62" s="697"/>
      <c r="G62" s="697"/>
      <c r="H62" s="697"/>
      <c r="I62" s="201"/>
    </row>
    <row r="63" spans="1:9" s="574" customFormat="1" ht="12">
      <c r="A63" s="201"/>
      <c r="B63" s="697"/>
      <c r="C63" s="697"/>
      <c r="D63" s="203"/>
      <c r="E63" s="697"/>
      <c r="F63" s="697"/>
      <c r="G63" s="697"/>
      <c r="H63" s="697"/>
      <c r="I63" s="201"/>
    </row>
    <row r="64" spans="1:9" s="574" customFormat="1" ht="12">
      <c r="A64" s="201"/>
      <c r="B64" s="203"/>
      <c r="C64" s="203"/>
      <c r="D64" s="203"/>
      <c r="E64" s="203"/>
      <c r="F64" s="203"/>
      <c r="G64" s="203"/>
      <c r="H64" s="203"/>
      <c r="I64" s="201"/>
    </row>
    <row r="65" spans="1:9" s="574" customFormat="1" ht="12">
      <c r="A65" s="201"/>
      <c r="I65" s="201"/>
    </row>
    <row r="66" spans="1:9" s="574" customFormat="1" ht="12">
      <c r="A66" s="201"/>
      <c r="I66" s="201"/>
    </row>
    <row r="67" spans="1:9" s="574" customFormat="1" ht="12">
      <c r="A67" s="201"/>
      <c r="I67" s="201"/>
    </row>
    <row r="68" spans="1:9" s="574" customFormat="1" ht="12">
      <c r="A68" s="201"/>
      <c r="I68" s="201"/>
    </row>
    <row r="69" spans="1:9" s="574" customFormat="1" ht="12">
      <c r="A69" s="201"/>
      <c r="I69" s="201"/>
    </row>
  </sheetData>
  <sheetProtection/>
  <mergeCells count="26">
    <mergeCell ref="G28:G29"/>
    <mergeCell ref="B10:B11"/>
    <mergeCell ref="C10:G10"/>
    <mergeCell ref="H10:H11"/>
    <mergeCell ref="B2:H2"/>
    <mergeCell ref="B3:H3"/>
    <mergeCell ref="B4:H4"/>
    <mergeCell ref="B5:H5"/>
    <mergeCell ref="B6:H6"/>
    <mergeCell ref="C8:G8"/>
    <mergeCell ref="C13:C14"/>
    <mergeCell ref="D13:D14"/>
    <mergeCell ref="E13:E14"/>
    <mergeCell ref="F13:F14"/>
    <mergeCell ref="G13:G14"/>
    <mergeCell ref="H13:H14"/>
    <mergeCell ref="B55:H55"/>
    <mergeCell ref="B62:C62"/>
    <mergeCell ref="B63:C63"/>
    <mergeCell ref="E63:H63"/>
    <mergeCell ref="E62:H62"/>
    <mergeCell ref="H28:H29"/>
    <mergeCell ref="C28:C29"/>
    <mergeCell ref="D28:D29"/>
    <mergeCell ref="E28:E29"/>
    <mergeCell ref="F28:F29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86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Guadalupe Marisol Bahena Aguillon</cp:lastModifiedBy>
  <cp:lastPrinted>2018-10-12T21:09:12Z</cp:lastPrinted>
  <dcterms:created xsi:type="dcterms:W3CDTF">2017-01-27T17:28:16Z</dcterms:created>
  <dcterms:modified xsi:type="dcterms:W3CDTF">2019-01-09T22:52:45Z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